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ssanaa\OneDrive - Ats Insubria\Documenti\CCRAG\BILANCI\BILANCI_2023\BPE_2023\MATERIALE DA REGIONE_BPE_2023\"/>
    </mc:Choice>
  </mc:AlternateContent>
  <bookViews>
    <workbookView xWindow="-120" yWindow="-120" windowWidth="29040" windowHeight="15840" tabRatio="844" firstSheet="1" activeTab="1"/>
  </bookViews>
  <sheets>
    <sheet name="CHECK" sheetId="26" state="hidden" r:id="rId1"/>
    <sheet name="Socio sanitario ATS" sheetId="27" r:id="rId2"/>
    <sheet name="IC_ADI " sheetId="31" r:id="rId3"/>
    <sheet name="IC_CURE PALLIATIVE" sheetId="32" r:id="rId4"/>
    <sheet name="IC_RSA" sheetId="33" r:id="rId5"/>
    <sheet name="PVT REND CONSUMO INTERCOMPANY" sheetId="17" state="hidden" r:id="rId6"/>
    <sheet name="Rendicontazione per consumo" sheetId="13" state="hidden" r:id="rId7"/>
    <sheet name="PVT REND CONSUMO" sheetId="16" state="hidden" r:id="rId8"/>
    <sheet name="Appoggio Consumo" sheetId="18" state="hidden" r:id="rId9"/>
    <sheet name="PVT Appoggio Consumo" sheetId="19" state="hidden" r:id="rId10"/>
    <sheet name="PVT crediti debiti" sheetId="25" state="hidden" r:id="rId11"/>
    <sheet name="ASSEGNAZ_PER_FONTI_FIN_assest22" sheetId="2" state="hidden" r:id="rId12"/>
    <sheet name="integrazioni_bpe_23" sheetId="4" state="hidden" r:id="rId13"/>
    <sheet name="residui&amp;misure&amp;speriment" sheetId="8" state="hidden" r:id="rId14"/>
    <sheet name="nuclei" sheetId="7" state="hidden" r:id="rId15"/>
    <sheet name="CW_asst" sheetId="10" state="hidden" r:id="rId16"/>
    <sheet name="trascinamenti_22" sheetId="5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xlnm._FilterDatabase" localSheetId="15" hidden="1">CW_asst!$A$1:$AB$67</definedName>
    <definedName name="_xlnm._FilterDatabase" localSheetId="2" hidden="1">'IC_ADI '!$B$2:$C$3</definedName>
    <definedName name="_xlnm._FilterDatabase" localSheetId="3" hidden="1">'IC_CURE PALLIATIVE'!$B$2:$D$3</definedName>
    <definedName name="_xlnm._FilterDatabase" localSheetId="6" hidden="1">'Rendicontazione per consumo'!$A$1:$Q$1136</definedName>
    <definedName name="aa" localSheetId="15">#REF!</definedName>
    <definedName name="aa">#REF!</definedName>
    <definedName name="aaaa" localSheetId="15">#REF!</definedName>
    <definedName name="aaaa">#REF!</definedName>
    <definedName name="AAAAA">[1]elenchi!$A$19:$A$34</definedName>
    <definedName name="_xlnm.Print_Area" localSheetId="11">ASSEGNAZ_PER_FONTI_FIN_assest22!$C$1:$AQ$46</definedName>
    <definedName name="_xlnm.Print_Area" localSheetId="15">#REF!</definedName>
    <definedName name="_xlnm.Print_Area" localSheetId="12">integrazioni_bpe_23!$C$1:$AQ$46</definedName>
    <definedName name="_xlnm.Print_Area" localSheetId="13">'residui&amp;misure&amp;speriment'!$A$1:$E$13</definedName>
    <definedName name="_xlnm.Print_Area" localSheetId="1">'Socio sanitario ATS'!$C$3:$AP$11</definedName>
    <definedName name="_xlnm.Print_Area">#REF!</definedName>
    <definedName name="Aziende">[2]PARAMETRI!$F$2:$F$43</definedName>
    <definedName name="CANALE">[3]Anagrafiche!$D$2:$D$5</definedName>
    <definedName name="COD_ASL">[3]Anagrafiche!$A$1:$A$10</definedName>
    <definedName name="descrizione_generica" localSheetId="15">#REF!</definedName>
    <definedName name="descrizione_generica">#REF!</definedName>
    <definedName name="ee" localSheetId="15">#REF!</definedName>
    <definedName name="ee">#REF!</definedName>
    <definedName name="eee" localSheetId="15">#REF!</definedName>
    <definedName name="eee">#REF!</definedName>
    <definedName name="Ente" localSheetId="15">#REF!</definedName>
    <definedName name="Ente">#REF!</definedName>
    <definedName name="Erogatore">[3]Anagrafiche!$H$2:$H$36</definedName>
    <definedName name="Excel_BuiltIn_Print_Area" localSheetId="15">#REF!</definedName>
    <definedName name="Excel_BuiltIn_Print_Area">#REF!</definedName>
    <definedName name="FONTE">[2]PARAMETRI!$B$2:$B$5</definedName>
    <definedName name="MODFIN">[3]Anagrafiche!$F$2:$F$3</definedName>
    <definedName name="prima_classe" localSheetId="15">#REF!</definedName>
    <definedName name="prima_classe">#REF!</definedName>
    <definedName name="Pulsante1">"Pulsante di opzione 42"</definedName>
    <definedName name="Pulsante2">"Pulsante di opzione 42"</definedName>
    <definedName name="Pulsante3">"Pulsante di opzione 42"</definedName>
    <definedName name="Pulsante4">"Pulsante di opzione 42"</definedName>
    <definedName name="Pulsante5">"Pulsante di opzione 42"</definedName>
    <definedName name="Q">#REF!</definedName>
    <definedName name="QQQ" localSheetId="15">#REF!</definedName>
    <definedName name="QQQ">#REF!</definedName>
    <definedName name="QUIC_2019">[2]CONTI_NI!$C$99:$C$112</definedName>
    <definedName name="Sezioni">[2]PARAMETRI!$A$2:$A$3</definedName>
    <definedName name="SHARED_FORMULA_17_108_17_108_0">"SUM([.C109:.Q109])"</definedName>
    <definedName name="SHARED_FORMULA_17_108_17_108_1">"SUM([.C109:.Q109])"</definedName>
    <definedName name="SHARED_FORMULA_17_123_17_123_0">"SUM([.C124:.Q124])"</definedName>
    <definedName name="SHARED_FORMULA_17_125_17_125_1">"SUM([.C126:.Q126])"</definedName>
    <definedName name="SHARED_FORMULA_17_138_17_138_0">"SUM([.C139:.Q139])"</definedName>
    <definedName name="SHARED_FORMULA_17_138_17_138_1">"SUM([.C139:.Q139])"</definedName>
    <definedName name="SHARED_FORMULA_17_153_17_153_0">"SUM([.C154:.Q154])"</definedName>
    <definedName name="SHARED_FORMULA_17_155_17_155_1">"SUM([.C156:.Q156])"</definedName>
    <definedName name="SHARED_FORMULA_17_168_17_168_0">"SUM([.C169:.Q169])"</definedName>
    <definedName name="SHARED_FORMULA_17_168_17_168_1">"SUM([.C169:.Q169])"</definedName>
    <definedName name="SHARED_FORMULA_17_18_17_18_0">"SUM([.C19:.Q19])"</definedName>
    <definedName name="SHARED_FORMULA_17_18_17_18_1">"SUM([.C19:.Q19])"</definedName>
    <definedName name="SHARED_FORMULA_17_183_17_183_0">"SUM([.C184:.Q184])"</definedName>
    <definedName name="SHARED_FORMULA_17_185_17_185_1">"SUM([.C186:.Q186])"</definedName>
    <definedName name="SHARED_FORMULA_17_198_17_198_0">"SUM([.C199:.Q199])"</definedName>
    <definedName name="SHARED_FORMULA_17_198_17_198_1">"SUM([.C199:.Q199])"</definedName>
    <definedName name="SHARED_FORMULA_17_213_17_213_0">"SUM([.C214:.Q214])"</definedName>
    <definedName name="SHARED_FORMULA_17_215_17_215_1">"SUM([.C216:.Q216])"</definedName>
    <definedName name="SHARED_FORMULA_17_228_17_228_0">"SUM([.C229:.Q229])"</definedName>
    <definedName name="SHARED_FORMULA_17_228_17_228_1">"SUM([.C229:.Q229])"</definedName>
    <definedName name="SHARED_FORMULA_17_243_17_243_0">"SUM([.C244:.Q244])"</definedName>
    <definedName name="SHARED_FORMULA_17_245_17_245_1">"SUM([.C246:.Q246])"</definedName>
    <definedName name="SHARED_FORMULA_17_258_17_258_0">"SUM([.C259:.Q259])"</definedName>
    <definedName name="SHARED_FORMULA_17_258_17_258_1">"SUM([.C259:.Q259])"</definedName>
    <definedName name="SHARED_FORMULA_17_273_17_273_0">"SUM([.C274:.Q274])"</definedName>
    <definedName name="SHARED_FORMULA_17_275_17_275_1">"SUM([.C276:.Q276])"</definedName>
    <definedName name="SHARED_FORMULA_17_288_17_288_0">"SUM([.C289:.Q289])"</definedName>
    <definedName name="SHARED_FORMULA_17_288_17_288_1">"SUM([.C289:.Q289])"</definedName>
    <definedName name="SHARED_FORMULA_17_3_17_3_0">"SUM([.C4:.Q4])"</definedName>
    <definedName name="SHARED_FORMULA_17_303_17_303_0">"SUM([.C304:.Q304])"</definedName>
    <definedName name="SHARED_FORMULA_17_305_17_305_1">"SUM([.C306:.Q306])"</definedName>
    <definedName name="SHARED_FORMULA_17_318_17_318_0">"SUM([.C319:.Q319])"</definedName>
    <definedName name="SHARED_FORMULA_17_318_17_318_1">"SUM([.C319:.Q319])"</definedName>
    <definedName name="SHARED_FORMULA_17_33_17_33_0">"SUM([.C34:.Q34])"</definedName>
    <definedName name="SHARED_FORMULA_17_333_17_333_0">"SUM([.C334:.Q334])"</definedName>
    <definedName name="SHARED_FORMULA_17_335_17_335_1">"SUM([.C336:.Q336])"</definedName>
    <definedName name="SHARED_FORMULA_17_348_17_348_0">"SUM([.C349:.Q349])"</definedName>
    <definedName name="SHARED_FORMULA_17_348_17_348_1">"SUM([.C349:.Q349])"</definedName>
    <definedName name="SHARED_FORMULA_17_35_17_35_1">"SUM([.C36:.Q36])"</definedName>
    <definedName name="SHARED_FORMULA_17_364_17_364_1">"SUM([.R5];[.R35];[.R65];[.R95];[.R125];[.R155];[.R185];[.R215];[.R245];[.R275];[.R305];[.R335])"</definedName>
    <definedName name="SHARED_FORMULA_17_380_17_380_1">"SUM([.R21];[.R51];[.R81];[.R111];[.R141];[.R171];[.R201];[.R231];[.R261];[.R291];[.R321];[.R351])"</definedName>
    <definedName name="SHARED_FORMULA_17_48_17_48_0">"SUM([.C49:.Q49])"</definedName>
    <definedName name="SHARED_FORMULA_17_48_17_48_1">"SUM([.C49:.Q49])"</definedName>
    <definedName name="SHARED_FORMULA_17_5_17_5_1">"SUM([.C6:.Q6])"</definedName>
    <definedName name="SHARED_FORMULA_17_63_17_63_0">"SUM([.C64:.Q64])"</definedName>
    <definedName name="SHARED_FORMULA_17_65_17_65_1">"SUM([.C66:.Q66])"</definedName>
    <definedName name="SHARED_FORMULA_17_78_17_78_0">"SUM([.C79:.Q79])"</definedName>
    <definedName name="SHARED_FORMULA_17_78_17_78_1">"SUM([.C79:.Q79])"</definedName>
    <definedName name="SHARED_FORMULA_17_93_17_93_0">"SUM([.C94:.Q94])"</definedName>
    <definedName name="SHARED_FORMULA_17_95_17_95_1">"SUM([.C96:.Q96])"</definedName>
    <definedName name="SHARED_FORMULA_2_364_2_364_0">"SUM([.C5];[.C35];[.C65];[.C95];[.C125];[.C155];[.C185];[.C215];[.C245];[.C275];[.C305];[.C335])"</definedName>
    <definedName name="SHARED_FORMULA_2_364_2_364_1">"SUM([.C5];[.C35];[.C65];[.C95];[.C125];[.C155];[.C185];[.C215];[.C245];[.C275];[.C305];[.C335])"</definedName>
    <definedName name="SHARED_FORMULA_2_365_2_365_0">"SUM([.C6];[.C36];[.C66];[.C96];[.C126];[.C156];[.C186];[.C216];[.C246];[.C276];[.C306];[.C336])"</definedName>
    <definedName name="SHARED_FORMULA_2_366_2_366_0">"SUM([.C7];[.C37];[.C67];[.C97];[.C127];[.C157];[.C187];[.C217];[.C247];[.C277];[.C307];[.C337])"</definedName>
    <definedName name="SHARED_FORMULA_2_367_2_367_0">"SUM([.C8];[.C38];[.C68];[.C98];[.C128];[.C158];[.C188];[.C218];[.C248];[.C278];[.C308];[.C338])"</definedName>
    <definedName name="SHARED_FORMULA_2_368_2_368_0">"SUM([.C9];[.C39];[.C69];[.C99];[.C129];[.C159];[.C189];[.C219];[.C249];[.C279];[.C309];[.C339])"</definedName>
    <definedName name="SHARED_FORMULA_2_369_2_369_0">"SUM([.C10];[.C40];[.C70];[.C100];[.C130];[.C160];[.C190];[.C220];[.C250];[.C280];[.C310];[.C340])"</definedName>
    <definedName name="SHARED_FORMULA_2_370_2_370_0">"SUM([.C11];[.C41];[.C71];[.C101];[.C131];[.C161];[.C191];[.C221];[.C251];[.C281];[.C311];[.C341])"</definedName>
    <definedName name="SHARED_FORMULA_2_371_2_371_0">"SUM([.C12];[.C42];[.C72];[.C102];[.C132];[.C162];[.C192];[.C222];[.C252];[.C282];[.C312];[.C342])"</definedName>
    <definedName name="SHARED_FORMULA_2_372_2_372_0">"SUM([.C13];[.C43];[.C73];[.C103];[.C133];[.C163];[.C193];[.C223];[.C253];[.C283];[.C313];[.C343])"</definedName>
    <definedName name="SHARED_FORMULA_2_373_2_373_0">"SUM([.C14];[.C44];[.C74];[.C104];[.C134];[.C164];[.C194];[.C224];[.C254];[.C284];[.C314];[.C344])"</definedName>
    <definedName name="SHARED_FORMULA_2_374_2_374_0">"SUM([.C15];[.C45];[.C75];[.C105];[.C135];[.C165];[.C195];[.C225];[.C255];[.C285];[.C315];[.C345])"</definedName>
    <definedName name="SHARED_FORMULA_2_375_2_375_0">"SUM([.C16];[.C46];[.C76];[.C106];[.C136];[.C166];[.C196];[.C226];[.C256];[.C286];[.C316];[.C346])"</definedName>
    <definedName name="SHARED_FORMULA_2_376_2_376_0">"SUM([.C17];[.C47];[.C77];[.C107];[.C137];[.C167];[.C197];[.C227];[.C257];[.C287];[.C317];[.C347])"</definedName>
    <definedName name="SHARED_FORMULA_2_377_2_377_0">"SUM([.C18];[.C48];[.C78];[.C108];[.C138];[.C168];[.C198];[.C228];[.C258];[.C288];[.C318];[.C348])"</definedName>
    <definedName name="SHARED_FORMULA_2_378_2_378_0">"SUM([.C19];[.C49];[.C79];[.C109];[.C139];[.C169];[.C199];[.C229];[.C259];[.C289];[.C319];[.C349])"</definedName>
    <definedName name="SHARED_FORMULA_2_379_2_379_0">"SUM([.C20];[.C50];[.C80];[.C110];[.C140];[.C170];[.C200];[.C230];[.C260];[.C290];[.C320];[.C350])"</definedName>
    <definedName name="SHARED_FORMULA_2_380_2_380_0">"SUM([.C21];[.C51];[.C81];[.C111];[.C141];[.C171];[.C201];[.C231];[.C261];[.C291];[.C321];[.C351])"</definedName>
    <definedName name="SHARED_FORMULA_2_380_2_380_1">"SUM([.C21];[.C51];[.C81];[.C111];[.C141];[.C171];[.C201];[.C231];[.C261];[.C291];[.C321];[.C351])"</definedName>
    <definedName name="SHARED_FORMULA_2_381_2_381_0">"SUM([.C22];[.C52];[.C82];[.C112];[.C142];[.C172];[.C202];[.C232];[.C262];[.C292];[.C322];[.C352])"</definedName>
    <definedName name="SHARED_FORMULA_2_382_2_382_0">"SUM([.C23];[.C53];[.C83];[.C113];[.C143];[.C173];[.C203];[.C233];[.C263];[.C293];[.C323];[.C353])"</definedName>
    <definedName name="SHARED_FORMULA_2_383_2_383_0">"SUM([.C24];[.C54];[.C84];[.C114];[.C144];[.C174];[.C204];[.C234];[.C264];[.C294];[.C324];[.C354])"</definedName>
    <definedName name="SHARED_FORMULA_2_384_2_384_0">"SUM([.C25];[.C55];[.C85];[.C115];[.C145];[.C175];[.C205];[.C235];[.C265];[.C295];[.C325];[.C355])"</definedName>
    <definedName name="SHARED_FORMULA_2_384_2_384_1">"SUM([.C25];[.C55];[.C85];[.C115];[.C145];[.C175];[.C205];[.C235];[.C265];[.C295];[.C325];[.C355])"</definedName>
    <definedName name="SHARED_FORMULA_2_385_2_385_0">"SUM([.C26];[.C56];[.C86];[.C116];[.C146];[.C176];[.C206];[.C236];[.C266];[.C296];[.C326];[.C356])"</definedName>
    <definedName name="SHARED_FORMULA_3_363_3_363_0">"SUM([.D4];[.D34];[.D64];[.D94];[.D124];[.D154];[.D184];[.D214];[.D244];[.D274];[.D304];[.D334])"</definedName>
    <definedName name="SHARED_FORMULA_3_363_3_363_1">"SUM([.D4];[.D34];[.D64];[.D94];[.D124];[.D154];[.D184];[.D214];[.D244];[.D274];[.D304];[.D334])"</definedName>
    <definedName name="SHARED_FORMULA_3_387_3_387_0">"SUM([.D28];[.D58];[.D88];[.D118];[.D148];[.D178];[.D208];[.D238];[.D268];[.D298];[.D328];[.D358])"</definedName>
    <definedName name="SHARED_FORMULA_3_387_3_387_1">"SUM([.D28];[.D58];[.D88];[.D118];[.D148];[.D178];[.D208];[.D238];[.D268];[.D298];[.D328];[.D358])"</definedName>
    <definedName name="SPECIFICA_POSTO" localSheetId="15">#REF!</definedName>
    <definedName name="SPECIFICA_POSTO">#REF!</definedName>
    <definedName name="specifica_tipologia_posto" localSheetId="15">#REF!</definedName>
    <definedName name="specifica_tipologia_posto">#REF!</definedName>
    <definedName name="specifica_utente" localSheetId="15">#REF!</definedName>
    <definedName name="specifica_utente">#REF!</definedName>
    <definedName name="TABELLA_PROCEDURA" localSheetId="15">#REF!</definedName>
    <definedName name="TABELLA_PROCEDURA">#REF!</definedName>
    <definedName name="tclassi" localSheetId="15">#REF!</definedName>
    <definedName name="tclassi">#REF!</definedName>
    <definedName name="TDRG" localSheetId="15">#REF!</definedName>
    <definedName name="TDRG">#REF!</definedName>
    <definedName name="Tipologia_udo">[1]elenchi!$A$2:$A$16</definedName>
    <definedName name="_xlnm.Print_Titles" localSheetId="11">ASSEGNAZ_PER_FONTI_FIN_assest22!$C:$C</definedName>
    <definedName name="_xlnm.Print_Titles" localSheetId="12">integrazioni_bpe_23!$C:$C</definedName>
    <definedName name="_xlnm.Print_Titles" localSheetId="1">'Socio sanitario ATS'!$C:$C</definedName>
    <definedName name="TPROC" localSheetId="15">#REF!</definedName>
    <definedName name="TPROC">#REF!</definedName>
    <definedName name="TPROCEDURA" localSheetId="15">#REF!</definedName>
    <definedName name="TPROCEDURA">#REF!</definedName>
    <definedName name="TT" localSheetId="15">#REF!</definedName>
    <definedName name="TT">#REF!</definedName>
    <definedName name="VERSIONI">[4]VERSIONI!$A$2:$A$10</definedName>
  </definedNames>
  <calcPr calcId="191029"/>
  <pivotCaches>
    <pivotCache cacheId="3" r:id="rId22"/>
    <pivotCache cacheId="4" r:id="rId23"/>
    <pivotCache cacheId="5" r:id="rId2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7" l="1"/>
  <c r="I41" i="7"/>
  <c r="I42" i="7"/>
  <c r="I43" i="7"/>
  <c r="I44" i="7"/>
  <c r="I45" i="7"/>
  <c r="I46" i="7"/>
  <c r="I47" i="7"/>
  <c r="I40" i="7"/>
  <c r="M9" i="26" l="1"/>
  <c r="D3" i="18"/>
  <c r="D4" i="18"/>
  <c r="D5" i="18"/>
  <c r="D6" i="18"/>
  <c r="D7" i="18"/>
  <c r="D8" i="18"/>
  <c r="D9" i="18"/>
  <c r="D2" i="18"/>
  <c r="D7" i="26" l="1"/>
  <c r="H1136" i="13" l="1"/>
  <c r="D123" i="18"/>
  <c r="D124" i="18"/>
  <c r="D125" i="18"/>
  <c r="D126" i="18"/>
  <c r="D127" i="18"/>
  <c r="D128" i="18"/>
  <c r="D129" i="18"/>
  <c r="D122" i="18"/>
  <c r="D115" i="18"/>
  <c r="D116" i="18"/>
  <c r="D117" i="18"/>
  <c r="D118" i="18"/>
  <c r="D119" i="18"/>
  <c r="D120" i="18"/>
  <c r="D121" i="18"/>
  <c r="D114" i="18"/>
  <c r="D107" i="18"/>
  <c r="D108" i="18"/>
  <c r="D109" i="18"/>
  <c r="D110" i="18"/>
  <c r="D111" i="18"/>
  <c r="D112" i="18"/>
  <c r="D113" i="18"/>
  <c r="D106" i="18"/>
  <c r="D99" i="18"/>
  <c r="D100" i="18"/>
  <c r="D101" i="18"/>
  <c r="D102" i="18"/>
  <c r="D103" i="18"/>
  <c r="D104" i="18"/>
  <c r="D105" i="18"/>
  <c r="D98" i="18"/>
  <c r="D91" i="18"/>
  <c r="D92" i="18"/>
  <c r="D93" i="18"/>
  <c r="D94" i="18"/>
  <c r="D95" i="18"/>
  <c r="D96" i="18"/>
  <c r="D97" i="18"/>
  <c r="D90" i="18"/>
  <c r="D75" i="18"/>
  <c r="D76" i="18"/>
  <c r="D77" i="18"/>
  <c r="D78" i="18"/>
  <c r="D79" i="18"/>
  <c r="D80" i="18"/>
  <c r="D81" i="18"/>
  <c r="D74" i="18"/>
  <c r="D67" i="18"/>
  <c r="D68" i="18"/>
  <c r="D69" i="18"/>
  <c r="D70" i="18"/>
  <c r="D71" i="18"/>
  <c r="D72" i="18"/>
  <c r="D73" i="18"/>
  <c r="D66" i="18"/>
  <c r="D59" i="18"/>
  <c r="D60" i="18"/>
  <c r="D61" i="18"/>
  <c r="D62" i="18"/>
  <c r="D63" i="18"/>
  <c r="D64" i="18"/>
  <c r="D65" i="18"/>
  <c r="D58" i="18"/>
  <c r="D51" i="18"/>
  <c r="D52" i="18"/>
  <c r="D53" i="18"/>
  <c r="D54" i="18"/>
  <c r="D55" i="18"/>
  <c r="D56" i="18"/>
  <c r="D57" i="18"/>
  <c r="D50" i="18"/>
  <c r="D43" i="18"/>
  <c r="D44" i="18"/>
  <c r="D45" i="18"/>
  <c r="D46" i="18"/>
  <c r="D47" i="18"/>
  <c r="D48" i="18"/>
  <c r="D49" i="18"/>
  <c r="D42" i="18"/>
  <c r="D35" i="18"/>
  <c r="D36" i="18"/>
  <c r="D37" i="18"/>
  <c r="D38" i="18"/>
  <c r="D39" i="18"/>
  <c r="D40" i="18"/>
  <c r="D41" i="18"/>
  <c r="D34" i="18"/>
  <c r="D27" i="18"/>
  <c r="D28" i="18"/>
  <c r="D29" i="18"/>
  <c r="D30" i="18"/>
  <c r="D31" i="18"/>
  <c r="D32" i="18"/>
  <c r="D33" i="18"/>
  <c r="D26" i="18"/>
  <c r="K66" i="18"/>
  <c r="J98" i="18"/>
  <c r="H46" i="18"/>
  <c r="I116" i="18"/>
  <c r="I26" i="18"/>
  <c r="F102" i="18"/>
  <c r="J94" i="18"/>
  <c r="J53" i="18"/>
  <c r="K125" i="18"/>
  <c r="H45" i="18"/>
  <c r="G106" i="18"/>
  <c r="J122" i="18"/>
  <c r="J45" i="18"/>
  <c r="L109" i="18"/>
  <c r="G53" i="18"/>
  <c r="G116" i="18"/>
  <c r="E122" i="18"/>
  <c r="G118" i="18"/>
  <c r="G76" i="18"/>
  <c r="J51" i="18"/>
  <c r="K37" i="18"/>
  <c r="F59" i="18"/>
  <c r="J101" i="18"/>
  <c r="F93" i="18"/>
  <c r="G38" i="18"/>
  <c r="L68" i="18"/>
  <c r="G109" i="18"/>
  <c r="I29" i="18"/>
  <c r="L44" i="18"/>
  <c r="J37" i="18"/>
  <c r="I74" i="18"/>
  <c r="G124" i="18"/>
  <c r="K26" i="18"/>
  <c r="K101" i="18"/>
  <c r="L69" i="18"/>
  <c r="K90" i="18"/>
  <c r="H101" i="18"/>
  <c r="E98" i="18"/>
  <c r="G62" i="18"/>
  <c r="K68" i="18"/>
  <c r="I91" i="18"/>
  <c r="J29" i="18"/>
  <c r="L78" i="18"/>
  <c r="F114" i="18"/>
  <c r="J34" i="18"/>
  <c r="E91" i="18"/>
  <c r="E44" i="18"/>
  <c r="K28" i="18"/>
  <c r="K52" i="18"/>
  <c r="H118" i="18"/>
  <c r="E28" i="18"/>
  <c r="H124" i="18"/>
  <c r="I99" i="18"/>
  <c r="J62" i="18"/>
  <c r="F75" i="18"/>
  <c r="J109" i="18"/>
  <c r="I59" i="18"/>
  <c r="E59" i="18"/>
  <c r="K59" i="18"/>
  <c r="G36" i="18"/>
  <c r="K91" i="18"/>
  <c r="K98" i="18"/>
  <c r="L45" i="18"/>
  <c r="G70" i="18"/>
  <c r="L26" i="18"/>
  <c r="F28" i="18"/>
  <c r="I69" i="18"/>
  <c r="H100" i="18"/>
  <c r="H59" i="18"/>
  <c r="E125" i="18"/>
  <c r="G92" i="18"/>
  <c r="K53" i="18"/>
  <c r="J58" i="18"/>
  <c r="I115" i="18"/>
  <c r="G100" i="18"/>
  <c r="K102" i="18"/>
  <c r="I78" i="18"/>
  <c r="I67" i="18"/>
  <c r="G101" i="18"/>
  <c r="G68" i="18"/>
  <c r="L53" i="18"/>
  <c r="I27" i="18"/>
  <c r="L118" i="18"/>
  <c r="L126" i="18"/>
  <c r="E107" i="18"/>
  <c r="J93" i="18"/>
  <c r="J90" i="18"/>
  <c r="F42" i="18"/>
  <c r="I50" i="18"/>
  <c r="L29" i="18"/>
  <c r="K74" i="18"/>
  <c r="F61" i="18"/>
  <c r="G61" i="18"/>
  <c r="G77" i="18"/>
  <c r="K70" i="18"/>
  <c r="E68" i="18"/>
  <c r="F92" i="18"/>
  <c r="F106" i="18"/>
  <c r="J117" i="18"/>
  <c r="E118" i="18"/>
  <c r="L101" i="18"/>
  <c r="H77" i="18"/>
  <c r="F76" i="18"/>
  <c r="L92" i="18"/>
  <c r="H106" i="18"/>
  <c r="E124" i="18"/>
  <c r="I30" i="18"/>
  <c r="I101" i="18"/>
  <c r="J61" i="18"/>
  <c r="J42" i="18"/>
  <c r="F91" i="18"/>
  <c r="H35" i="18"/>
  <c r="I66" i="18"/>
  <c r="I44" i="18"/>
  <c r="E117" i="18"/>
  <c r="K42" i="18"/>
  <c r="J69" i="18"/>
  <c r="J70" i="18"/>
  <c r="H125" i="18"/>
  <c r="I68" i="18"/>
  <c r="L76" i="18"/>
  <c r="E43" i="18"/>
  <c r="K106" i="18"/>
  <c r="I60" i="18"/>
  <c r="J54" i="18"/>
  <c r="E114" i="18"/>
  <c r="J50" i="18"/>
  <c r="J68" i="18"/>
  <c r="F43" i="18"/>
  <c r="I70" i="18"/>
  <c r="H61" i="18"/>
  <c r="E45" i="18"/>
  <c r="L77" i="18"/>
  <c r="E108" i="18"/>
  <c r="I118" i="18"/>
  <c r="H70" i="18"/>
  <c r="H126" i="18"/>
  <c r="G114" i="18"/>
  <c r="L90" i="18"/>
  <c r="L122" i="18"/>
  <c r="E74" i="18"/>
  <c r="F37" i="18"/>
  <c r="I90" i="18"/>
  <c r="H92" i="18"/>
  <c r="K44" i="18"/>
  <c r="L115" i="18"/>
  <c r="G59" i="18"/>
  <c r="G28" i="18"/>
  <c r="H62" i="18"/>
  <c r="J59" i="18"/>
  <c r="H122" i="18"/>
  <c r="J106" i="18"/>
  <c r="E27" i="18"/>
  <c r="E29" i="18"/>
  <c r="G52" i="18"/>
  <c r="K76" i="18"/>
  <c r="G110" i="18"/>
  <c r="E100" i="18"/>
  <c r="F77" i="18"/>
  <c r="L59" i="18"/>
  <c r="F74" i="18"/>
  <c r="E78" i="18"/>
  <c r="F60" i="18"/>
  <c r="E101" i="18"/>
  <c r="H69" i="18"/>
  <c r="H28" i="18"/>
  <c r="G44" i="18"/>
  <c r="G26" i="18"/>
  <c r="L62" i="18"/>
  <c r="E26" i="18"/>
  <c r="H52" i="18"/>
  <c r="I100" i="18"/>
  <c r="E69" i="18"/>
  <c r="K67" i="18"/>
  <c r="I114" i="18"/>
  <c r="E62" i="18"/>
  <c r="G37" i="18"/>
  <c r="L110" i="18"/>
  <c r="K62" i="18"/>
  <c r="K58" i="18"/>
  <c r="L67" i="18"/>
  <c r="L54" i="18"/>
  <c r="I51" i="18"/>
  <c r="F122" i="18"/>
  <c r="F26" i="18"/>
  <c r="J67" i="18"/>
  <c r="E61" i="18"/>
  <c r="G27" i="18"/>
  <c r="J38" i="18"/>
  <c r="F51" i="18"/>
  <c r="F54" i="18"/>
  <c r="K34" i="18"/>
  <c r="G43" i="18"/>
  <c r="E90" i="18"/>
  <c r="E37" i="18"/>
  <c r="F67" i="18"/>
  <c r="L28" i="18"/>
  <c r="J118" i="18"/>
  <c r="K122" i="18"/>
  <c r="G98" i="18"/>
  <c r="E52" i="18"/>
  <c r="K109" i="18"/>
  <c r="G46" i="18"/>
  <c r="H98" i="18"/>
  <c r="F35" i="18"/>
  <c r="J110" i="18"/>
  <c r="L108" i="18"/>
  <c r="K69" i="18"/>
  <c r="H93" i="18"/>
  <c r="L37" i="18"/>
  <c r="I58" i="18"/>
  <c r="K38" i="18"/>
  <c r="F126" i="18"/>
  <c r="F38" i="18"/>
  <c r="J26" i="18"/>
  <c r="K51" i="18"/>
  <c r="E123" i="18"/>
  <c r="L38" i="18"/>
  <c r="G107" i="18"/>
  <c r="G30" i="18"/>
  <c r="K29" i="18"/>
  <c r="G69" i="18"/>
  <c r="G50" i="18"/>
  <c r="I42" i="18"/>
  <c r="F50" i="18"/>
  <c r="L27" i="18"/>
  <c r="L30" i="18"/>
  <c r="F115" i="18"/>
  <c r="F99" i="18"/>
  <c r="K45" i="18"/>
  <c r="E102" i="18"/>
  <c r="G35" i="18"/>
  <c r="H107" i="18"/>
  <c r="G74" i="18"/>
  <c r="I125" i="18"/>
  <c r="G51" i="18"/>
  <c r="F53" i="18"/>
  <c r="H74" i="18"/>
  <c r="I54" i="18"/>
  <c r="H91" i="18"/>
  <c r="K116" i="18"/>
  <c r="J91" i="18"/>
  <c r="F45" i="18"/>
  <c r="H58" i="18"/>
  <c r="E109" i="18"/>
  <c r="G60" i="18"/>
  <c r="E30" i="18"/>
  <c r="K30" i="18"/>
  <c r="J35" i="18"/>
  <c r="H116" i="18"/>
  <c r="J107" i="18"/>
  <c r="G54" i="18"/>
  <c r="G78" i="18"/>
  <c r="F52" i="18"/>
  <c r="F123" i="18"/>
  <c r="E126" i="18"/>
  <c r="L93" i="18"/>
  <c r="H123" i="18"/>
  <c r="I76" i="18"/>
  <c r="G93" i="18"/>
  <c r="I34" i="18"/>
  <c r="L43" i="18"/>
  <c r="G94" i="18"/>
  <c r="K35" i="18"/>
  <c r="I106" i="18"/>
  <c r="I122" i="18"/>
  <c r="K27" i="18"/>
  <c r="G91" i="18"/>
  <c r="H29" i="18"/>
  <c r="J76" i="18"/>
  <c r="G66" i="18"/>
  <c r="L66" i="18"/>
  <c r="G123" i="18"/>
  <c r="E67" i="18"/>
  <c r="I45" i="18"/>
  <c r="F68" i="18"/>
  <c r="G34" i="18"/>
  <c r="F125" i="18"/>
  <c r="F58" i="18"/>
  <c r="H108" i="18"/>
  <c r="J52" i="18"/>
  <c r="I75" i="18"/>
  <c r="J66" i="18"/>
  <c r="F69" i="18"/>
  <c r="E76" i="18"/>
  <c r="J92" i="18"/>
  <c r="L61" i="18"/>
  <c r="K46" i="18"/>
  <c r="J108" i="18"/>
  <c r="H76" i="18"/>
  <c r="F30" i="18"/>
  <c r="K99" i="18"/>
  <c r="L125" i="18"/>
  <c r="H50" i="18"/>
  <c r="L98" i="18"/>
  <c r="G29" i="18"/>
  <c r="F66" i="18"/>
  <c r="I98" i="18"/>
  <c r="E94" i="18"/>
  <c r="H30" i="18"/>
  <c r="F62" i="18"/>
  <c r="H109" i="18"/>
  <c r="H34" i="18"/>
  <c r="I62" i="18"/>
  <c r="G45" i="18"/>
  <c r="F98" i="18"/>
  <c r="L35" i="18"/>
  <c r="J78" i="18"/>
  <c r="L46" i="18"/>
  <c r="K43" i="18"/>
  <c r="E75" i="18"/>
  <c r="I46" i="18"/>
  <c r="K107" i="18"/>
  <c r="H75" i="18"/>
  <c r="I123" i="18"/>
  <c r="E116" i="18"/>
  <c r="L74" i="18"/>
  <c r="H115" i="18"/>
  <c r="E115" i="18"/>
  <c r="G122" i="18"/>
  <c r="F109" i="18"/>
  <c r="H66" i="18"/>
  <c r="K117" i="18"/>
  <c r="E110" i="18"/>
  <c r="K77" i="18"/>
  <c r="F34" i="18"/>
  <c r="H37" i="18"/>
  <c r="G90" i="18"/>
  <c r="H99" i="18"/>
  <c r="K114" i="18"/>
  <c r="L94" i="18"/>
  <c r="J115" i="18"/>
  <c r="I108" i="18"/>
  <c r="L91" i="18"/>
  <c r="L100" i="18"/>
  <c r="L123" i="18"/>
  <c r="I35" i="18"/>
  <c r="H63" i="18"/>
  <c r="H36" i="18"/>
  <c r="I43" i="18"/>
  <c r="H60" i="18"/>
  <c r="I52" i="18"/>
  <c r="G119" i="18"/>
  <c r="F27" i="18"/>
  <c r="L114" i="18"/>
  <c r="H55" i="18"/>
  <c r="F108" i="18"/>
  <c r="K123" i="18"/>
  <c r="H103" i="18"/>
  <c r="I124" i="18"/>
  <c r="J100" i="18"/>
  <c r="I53" i="18"/>
  <c r="K78" i="18"/>
  <c r="E53" i="18"/>
  <c r="J60" i="18"/>
  <c r="J112" i="18"/>
  <c r="H51" i="18"/>
  <c r="F44" i="18"/>
  <c r="F81" i="18"/>
  <c r="L51" i="18"/>
  <c r="G42" i="18"/>
  <c r="L106" i="18"/>
  <c r="H67" i="18"/>
  <c r="I93" i="18"/>
  <c r="I94" i="18"/>
  <c r="G125" i="18"/>
  <c r="F94" i="18"/>
  <c r="E34" i="18"/>
  <c r="J36" i="18"/>
  <c r="L75" i="18"/>
  <c r="I28" i="18"/>
  <c r="H114" i="18"/>
  <c r="J74" i="18"/>
  <c r="K36" i="18"/>
  <c r="F101" i="18"/>
  <c r="L58" i="18"/>
  <c r="K94" i="18"/>
  <c r="H27" i="18"/>
  <c r="J103" i="18"/>
  <c r="E63" i="18"/>
  <c r="L99" i="18"/>
  <c r="H102" i="18"/>
  <c r="G117" i="18"/>
  <c r="L42" i="18"/>
  <c r="J114" i="18"/>
  <c r="F118" i="18"/>
  <c r="K50" i="18"/>
  <c r="H44" i="18"/>
  <c r="F116" i="18"/>
  <c r="J64" i="18"/>
  <c r="J32" i="18"/>
  <c r="L70" i="18"/>
  <c r="J40" i="18"/>
  <c r="G58" i="18"/>
  <c r="L124" i="18"/>
  <c r="F29" i="18"/>
  <c r="L52" i="18"/>
  <c r="H43" i="18"/>
  <c r="J123" i="18"/>
  <c r="I92" i="18"/>
  <c r="L55" i="18"/>
  <c r="F100" i="18"/>
  <c r="J75" i="18"/>
  <c r="H68" i="18"/>
  <c r="I109" i="18"/>
  <c r="J71" i="18"/>
  <c r="I37" i="18"/>
  <c r="E60" i="18"/>
  <c r="F36" i="18"/>
  <c r="I38" i="18"/>
  <c r="G75" i="18"/>
  <c r="K119" i="18"/>
  <c r="K71" i="18"/>
  <c r="G31" i="18"/>
  <c r="F124" i="18"/>
  <c r="E38" i="18"/>
  <c r="G99" i="18"/>
  <c r="K124" i="18"/>
  <c r="L60" i="18"/>
  <c r="E99" i="18"/>
  <c r="H26" i="18"/>
  <c r="K118" i="18"/>
  <c r="J28" i="18"/>
  <c r="K61" i="18"/>
  <c r="J125" i="18"/>
  <c r="K75" i="18"/>
  <c r="K65" i="18"/>
  <c r="G64" i="18"/>
  <c r="F63" i="18"/>
  <c r="K108" i="18"/>
  <c r="H38" i="18"/>
  <c r="J99" i="18"/>
  <c r="L107" i="18"/>
  <c r="E35" i="18"/>
  <c r="E93" i="18"/>
  <c r="I117" i="18"/>
  <c r="L36" i="18"/>
  <c r="H90" i="18"/>
  <c r="E66" i="18"/>
  <c r="I61" i="18"/>
  <c r="J77" i="18"/>
  <c r="J27" i="18"/>
  <c r="H53" i="18"/>
  <c r="H95" i="18"/>
  <c r="F117" i="18"/>
  <c r="K92" i="18"/>
  <c r="F78" i="18"/>
  <c r="E51" i="18"/>
  <c r="G115" i="18"/>
  <c r="J116" i="18"/>
  <c r="K127" i="18"/>
  <c r="J39" i="18"/>
  <c r="K60" i="18"/>
  <c r="L34" i="18"/>
  <c r="E111" i="18"/>
  <c r="J43" i="18"/>
  <c r="K115" i="18"/>
  <c r="E46" i="18"/>
  <c r="H94" i="18"/>
  <c r="L56" i="18"/>
  <c r="L50" i="18"/>
  <c r="L80" i="18"/>
  <c r="G67" i="18"/>
  <c r="I77" i="18"/>
  <c r="I97" i="18"/>
  <c r="E36" i="18"/>
  <c r="K81" i="18"/>
  <c r="J72" i="18"/>
  <c r="I64" i="18"/>
  <c r="G65" i="18"/>
  <c r="F110" i="18"/>
  <c r="I36" i="18"/>
  <c r="J44" i="18"/>
  <c r="L116" i="18"/>
  <c r="J30" i="18"/>
  <c r="H78" i="18"/>
  <c r="F90" i="18"/>
  <c r="L127" i="18"/>
  <c r="E58" i="18"/>
  <c r="H42" i="18"/>
  <c r="E92" i="18"/>
  <c r="J124" i="18"/>
  <c r="K100" i="18"/>
  <c r="E77" i="18"/>
  <c r="E79" i="18"/>
  <c r="G47" i="18"/>
  <c r="K93" i="18"/>
  <c r="E50" i="18"/>
  <c r="G108" i="18"/>
  <c r="K56" i="18"/>
  <c r="E106" i="18"/>
  <c r="J119" i="18"/>
  <c r="F107" i="18"/>
  <c r="E42" i="18"/>
  <c r="L117" i="18"/>
  <c r="I107" i="18"/>
  <c r="F112" i="18"/>
  <c r="H117" i="18"/>
  <c r="I128" i="18"/>
  <c r="K96" i="18"/>
  <c r="K32" i="18"/>
  <c r="E73" i="18"/>
  <c r="H112" i="18"/>
  <c r="E105" i="18"/>
  <c r="F120" i="18"/>
  <c r="L121" i="18"/>
  <c r="L65" i="18"/>
  <c r="J49" i="18"/>
  <c r="E48" i="18"/>
  <c r="H81" i="18"/>
  <c r="I33" i="18"/>
  <c r="I6" i="18" l="1"/>
  <c r="N6" i="18" s="1"/>
  <c r="P6" i="18" s="1"/>
  <c r="F9" i="18"/>
  <c r="I2" i="18"/>
  <c r="L7" i="18"/>
  <c r="F5" i="18"/>
  <c r="H8" i="18"/>
  <c r="K7" i="18"/>
  <c r="G6" i="18"/>
  <c r="K4" i="18"/>
  <c r="H6" i="18"/>
  <c r="G4" i="18"/>
  <c r="N4" i="18" s="1"/>
  <c r="P4" i="18" s="1"/>
  <c r="G9" i="18"/>
  <c r="H5" i="18"/>
  <c r="N5" i="18" s="1"/>
  <c r="P5" i="18" s="1"/>
  <c r="E7" i="18"/>
  <c r="K5" i="18"/>
  <c r="E2" i="18"/>
  <c r="I3" i="18"/>
  <c r="J7" i="18"/>
  <c r="N7" i="18" s="1"/>
  <c r="P7" i="18" s="1"/>
  <c r="J4" i="18"/>
  <c r="J3" i="18"/>
  <c r="L2" i="18"/>
  <c r="G3" i="18"/>
  <c r="G8" i="18"/>
  <c r="F2" i="18"/>
  <c r="J2" i="18"/>
  <c r="K3" i="18"/>
  <c r="F3" i="18"/>
  <c r="N3" i="18" s="1"/>
  <c r="P3" i="18" s="1"/>
  <c r="L4" i="18"/>
  <c r="E4" i="18"/>
  <c r="E3" i="18"/>
  <c r="F7" i="18"/>
  <c r="E5" i="18"/>
  <c r="I5" i="18"/>
  <c r="L5" i="18"/>
  <c r="J8" i="18"/>
  <c r="G7" i="18"/>
  <c r="H3" i="18"/>
  <c r="F8" i="18"/>
  <c r="I4" i="18"/>
  <c r="I9" i="18"/>
  <c r="J6" i="18"/>
  <c r="H4" i="18"/>
  <c r="E9" i="18"/>
  <c r="G2" i="18"/>
  <c r="F4" i="18"/>
  <c r="L9" i="18"/>
  <c r="N9" i="18" s="1"/>
  <c r="P9" i="18" s="1"/>
  <c r="I7" i="18"/>
  <c r="K2" i="18"/>
  <c r="H7" i="18"/>
  <c r="H9" i="18"/>
  <c r="E6" i="18"/>
  <c r="L8" i="18"/>
  <c r="L6" i="18"/>
  <c r="L3" i="18"/>
  <c r="K8" i="18"/>
  <c r="N8" i="18" s="1"/>
  <c r="P8" i="18" s="1"/>
  <c r="E8" i="18"/>
  <c r="G5" i="18"/>
  <c r="I8" i="18"/>
  <c r="J5" i="18"/>
  <c r="F6" i="18"/>
  <c r="J9" i="18"/>
  <c r="H2" i="18"/>
  <c r="K9" i="18"/>
  <c r="K6" i="18"/>
  <c r="N26" i="18"/>
  <c r="P26" i="18" s="1"/>
  <c r="N37" i="18"/>
  <c r="P37" i="18" s="1"/>
  <c r="N29" i="18"/>
  <c r="P29" i="18" s="1"/>
  <c r="N36" i="18"/>
  <c r="P36" i="18" s="1"/>
  <c r="N38" i="18"/>
  <c r="P38" i="18" s="1"/>
  <c r="N30" i="18"/>
  <c r="P30" i="18" s="1"/>
  <c r="N28" i="18"/>
  <c r="P28" i="18" s="1"/>
  <c r="N39" i="18"/>
  <c r="P39" i="18" s="1"/>
  <c r="N34" i="18"/>
  <c r="P34" i="18" s="1"/>
  <c r="N32" i="18"/>
  <c r="P32" i="18" s="1"/>
  <c r="N35" i="18"/>
  <c r="P35" i="18" s="1"/>
  <c r="N27" i="18"/>
  <c r="P27" i="18" s="1"/>
  <c r="N43" i="18"/>
  <c r="P43" i="18" s="1"/>
  <c r="N44" i="18"/>
  <c r="P44" i="18" s="1"/>
  <c r="N45" i="18"/>
  <c r="P45" i="18" s="1"/>
  <c r="N46" i="18"/>
  <c r="P46" i="18" s="1"/>
  <c r="N42" i="18"/>
  <c r="P42" i="18" s="1"/>
  <c r="N51" i="18"/>
  <c r="P51" i="18" s="1"/>
  <c r="N53" i="18"/>
  <c r="P53" i="18" s="1"/>
  <c r="N54" i="18"/>
  <c r="P54" i="18" s="1"/>
  <c r="N52" i="18"/>
  <c r="P52" i="18" s="1"/>
  <c r="N56" i="18"/>
  <c r="P56" i="18" s="1"/>
  <c r="N50" i="18"/>
  <c r="P50" i="18" s="1"/>
  <c r="N75" i="18"/>
  <c r="P75" i="18" s="1"/>
  <c r="N67" i="18"/>
  <c r="P67" i="18" s="1"/>
  <c r="N65" i="18"/>
  <c r="P65" i="18" s="1"/>
  <c r="N59" i="18"/>
  <c r="P59" i="18" s="1"/>
  <c r="N121" i="18"/>
  <c r="P121" i="18" s="1"/>
  <c r="N107" i="18"/>
  <c r="P107" i="18" s="1"/>
  <c r="N91" i="18"/>
  <c r="P91" i="18" s="1"/>
  <c r="N124" i="18"/>
  <c r="P124" i="18" s="1"/>
  <c r="N116" i="18"/>
  <c r="P116" i="18" s="1"/>
  <c r="N108" i="18"/>
  <c r="P108" i="18" s="1"/>
  <c r="N100" i="18"/>
  <c r="P100" i="18" s="1"/>
  <c r="N92" i="18"/>
  <c r="P92" i="18" s="1"/>
  <c r="N76" i="18"/>
  <c r="P76" i="18" s="1"/>
  <c r="N68" i="18"/>
  <c r="P68" i="18" s="1"/>
  <c r="N60" i="18"/>
  <c r="P60" i="18" s="1"/>
  <c r="N99" i="18"/>
  <c r="P99" i="18" s="1"/>
  <c r="N123" i="18"/>
  <c r="P123" i="18" s="1"/>
  <c r="N125" i="18"/>
  <c r="P125" i="18" s="1"/>
  <c r="N109" i="18"/>
  <c r="P109" i="18" s="1"/>
  <c r="N101" i="18"/>
  <c r="P101" i="18" s="1"/>
  <c r="N93" i="18"/>
  <c r="P93" i="18" s="1"/>
  <c r="N77" i="18"/>
  <c r="P77" i="18" s="1"/>
  <c r="N69" i="18"/>
  <c r="P69" i="18" s="1"/>
  <c r="N61" i="18"/>
  <c r="P61" i="18" s="1"/>
  <c r="N117" i="18"/>
  <c r="P117" i="18" s="1"/>
  <c r="N118" i="18"/>
  <c r="P118" i="18" s="1"/>
  <c r="N78" i="18"/>
  <c r="P78" i="18" s="1"/>
  <c r="N70" i="18"/>
  <c r="P70" i="18" s="1"/>
  <c r="N119" i="18"/>
  <c r="P119" i="18" s="1"/>
  <c r="N103" i="18"/>
  <c r="P103" i="18" s="1"/>
  <c r="N71" i="18"/>
  <c r="P71" i="18" s="1"/>
  <c r="N62" i="18"/>
  <c r="P62" i="18" s="1"/>
  <c r="N115" i="18"/>
  <c r="P115" i="18" s="1"/>
  <c r="N94" i="18"/>
  <c r="P94" i="18" s="1"/>
  <c r="N122" i="18"/>
  <c r="P122" i="18" s="1"/>
  <c r="N114" i="18"/>
  <c r="P114" i="18" s="1"/>
  <c r="N106" i="18"/>
  <c r="P106" i="18" s="1"/>
  <c r="N98" i="18"/>
  <c r="P98" i="18" s="1"/>
  <c r="N96" i="18"/>
  <c r="P96" i="18" s="1"/>
  <c r="N90" i="18"/>
  <c r="P90" i="18" s="1"/>
  <c r="N74" i="18"/>
  <c r="P74" i="18" s="1"/>
  <c r="N66" i="18"/>
  <c r="P66" i="18" s="1"/>
  <c r="N58" i="18"/>
  <c r="P58" i="18" s="1"/>
  <c r="M123" i="18"/>
  <c r="M115" i="18"/>
  <c r="M107" i="18"/>
  <c r="M99" i="18"/>
  <c r="M91" i="18"/>
  <c r="M75" i="18"/>
  <c r="M67" i="18"/>
  <c r="M59" i="18"/>
  <c r="M124" i="18"/>
  <c r="M116" i="18"/>
  <c r="M108" i="18"/>
  <c r="M100" i="18"/>
  <c r="M92" i="18"/>
  <c r="M76" i="18"/>
  <c r="M68" i="18"/>
  <c r="M60" i="18"/>
  <c r="M125" i="18"/>
  <c r="M117" i="18"/>
  <c r="M109" i="18"/>
  <c r="M101" i="18"/>
  <c r="M93" i="18"/>
  <c r="M77" i="18"/>
  <c r="M69" i="18"/>
  <c r="M61" i="18"/>
  <c r="M122" i="18"/>
  <c r="M118" i="18"/>
  <c r="M114" i="18"/>
  <c r="M106" i="18"/>
  <c r="M98" i="18"/>
  <c r="M94" i="18"/>
  <c r="M90" i="18"/>
  <c r="M78" i="18"/>
  <c r="M74" i="18"/>
  <c r="M66" i="18"/>
  <c r="M62" i="18"/>
  <c r="M58" i="18"/>
  <c r="M51" i="18"/>
  <c r="M52" i="18"/>
  <c r="M53" i="18"/>
  <c r="M50" i="18"/>
  <c r="M43" i="18"/>
  <c r="M44" i="18"/>
  <c r="M45" i="18"/>
  <c r="M42" i="18"/>
  <c r="M36" i="18"/>
  <c r="M28" i="18"/>
  <c r="M37" i="18"/>
  <c r="M29" i="18"/>
  <c r="M38" i="18"/>
  <c r="M34" i="18"/>
  <c r="M30" i="18"/>
  <c r="M35" i="18"/>
  <c r="M27" i="18"/>
  <c r="M26" i="18"/>
  <c r="H1135" i="13"/>
  <c r="H1134" i="13"/>
  <c r="E57" i="18"/>
  <c r="F129" i="18"/>
  <c r="E104" i="18"/>
  <c r="G33" i="18"/>
  <c r="I81" i="18"/>
  <c r="J48" i="18"/>
  <c r="F72" i="18"/>
  <c r="J113" i="18"/>
  <c r="F41" i="18"/>
  <c r="H97" i="18"/>
  <c r="E80" i="18"/>
  <c r="H128" i="18"/>
  <c r="I129" i="18"/>
  <c r="G41" i="18"/>
  <c r="J65" i="18"/>
  <c r="L41" i="18"/>
  <c r="J105" i="18"/>
  <c r="L73" i="18"/>
  <c r="H32" i="18"/>
  <c r="F65" i="18"/>
  <c r="G71" i="18"/>
  <c r="E31" i="18"/>
  <c r="E54" i="18"/>
  <c r="E71" i="18"/>
  <c r="L102" i="18"/>
  <c r="E39" i="18"/>
  <c r="H54" i="18"/>
  <c r="F55" i="18"/>
  <c r="K54" i="18"/>
  <c r="H57" i="18"/>
  <c r="L129" i="18"/>
  <c r="F104" i="18"/>
  <c r="E49" i="18"/>
  <c r="J81" i="18"/>
  <c r="I48" i="18"/>
  <c r="I120" i="18"/>
  <c r="L96" i="18"/>
  <c r="H41" i="18"/>
  <c r="J97" i="18"/>
  <c r="K80" i="18"/>
  <c r="E128" i="18"/>
  <c r="H48" i="18"/>
  <c r="E112" i="18"/>
  <c r="E65" i="18"/>
  <c r="E56" i="18"/>
  <c r="I56" i="18"/>
  <c r="F121" i="18"/>
  <c r="F32" i="18"/>
  <c r="K112" i="18"/>
  <c r="H31" i="18"/>
  <c r="J46" i="18"/>
  <c r="H39" i="18"/>
  <c r="H79" i="18"/>
  <c r="J102" i="18"/>
  <c r="I57" i="18"/>
  <c r="F73" i="18"/>
  <c r="I104" i="18"/>
  <c r="G49" i="18"/>
  <c r="L81" i="18"/>
  <c r="G48" i="18"/>
  <c r="K120" i="18"/>
  <c r="L48" i="18"/>
  <c r="I41" i="18"/>
  <c r="K40" i="18"/>
  <c r="G80" i="18"/>
  <c r="F128" i="18"/>
  <c r="J129" i="18"/>
  <c r="E97" i="18"/>
  <c r="H65" i="18"/>
  <c r="J56" i="18"/>
  <c r="G96" i="18"/>
  <c r="K121" i="18"/>
  <c r="I32" i="18"/>
  <c r="I65" i="18"/>
  <c r="F47" i="18"/>
  <c r="I103" i="18"/>
  <c r="L79" i="18"/>
  <c r="K31" i="18"/>
  <c r="G95" i="18"/>
  <c r="H111" i="18"/>
  <c r="L31" i="18"/>
  <c r="K110" i="18"/>
  <c r="K111" i="18"/>
  <c r="I55" i="18"/>
  <c r="H47" i="18"/>
  <c r="I110" i="18"/>
  <c r="F119" i="18"/>
  <c r="G111" i="18"/>
  <c r="J111" i="18"/>
  <c r="J95" i="18"/>
  <c r="E119" i="18"/>
  <c r="L47" i="18"/>
  <c r="G121" i="18"/>
  <c r="J79" i="18"/>
  <c r="K55" i="18"/>
  <c r="K95" i="18"/>
  <c r="G57" i="18"/>
  <c r="H64" i="18"/>
  <c r="H104" i="18"/>
  <c r="I49" i="18"/>
  <c r="L113" i="18"/>
  <c r="L72" i="18"/>
  <c r="L120" i="18"/>
  <c r="J120" i="18"/>
  <c r="J41" i="18"/>
  <c r="G40" i="18"/>
  <c r="J80" i="18"/>
  <c r="K128" i="18"/>
  <c r="J57" i="18"/>
  <c r="K33" i="18"/>
  <c r="G105" i="18"/>
  <c r="G56" i="18"/>
  <c r="E120" i="18"/>
  <c r="H121" i="18"/>
  <c r="G32" i="18"/>
  <c r="F64" i="18"/>
  <c r="K79" i="18"/>
  <c r="L63" i="18"/>
  <c r="H119" i="18"/>
  <c r="E70" i="18"/>
  <c r="I95" i="18"/>
  <c r="I102" i="18"/>
  <c r="F95" i="18"/>
  <c r="I79" i="18"/>
  <c r="L103" i="18"/>
  <c r="K126" i="18"/>
  <c r="I39" i="18"/>
  <c r="K57" i="18"/>
  <c r="L64" i="18"/>
  <c r="K104" i="18"/>
  <c r="K49" i="18"/>
  <c r="I113" i="18"/>
  <c r="E72" i="18"/>
  <c r="G120" i="18"/>
  <c r="F113" i="18"/>
  <c r="K41" i="18"/>
  <c r="E40" i="18"/>
  <c r="H80" i="18"/>
  <c r="L49" i="18"/>
  <c r="K113" i="18"/>
  <c r="J33" i="18"/>
  <c r="L105" i="18"/>
  <c r="F56" i="18"/>
  <c r="J73" i="18"/>
  <c r="J121" i="18"/>
  <c r="L32" i="18"/>
  <c r="G72" i="18"/>
  <c r="E47" i="18"/>
  <c r="I111" i="18"/>
  <c r="J47" i="18"/>
  <c r="K63" i="18"/>
  <c r="I127" i="18"/>
  <c r="I47" i="18"/>
  <c r="L111" i="18"/>
  <c r="L39" i="18"/>
  <c r="I126" i="18"/>
  <c r="J55" i="18"/>
  <c r="I71" i="18"/>
  <c r="E95" i="18"/>
  <c r="G126" i="18"/>
  <c r="G127" i="18"/>
  <c r="E103" i="18"/>
  <c r="G103" i="18"/>
  <c r="F103" i="18"/>
  <c r="L57" i="18"/>
  <c r="E64" i="18"/>
  <c r="K64" i="18"/>
  <c r="H49" i="18"/>
  <c r="H113" i="18"/>
  <c r="K72" i="18"/>
  <c r="H120" i="18"/>
  <c r="E113" i="18"/>
  <c r="K97" i="18"/>
  <c r="H40" i="18"/>
  <c r="I80" i="18"/>
  <c r="J96" i="18"/>
  <c r="F97" i="18"/>
  <c r="F33" i="18"/>
  <c r="F105" i="18"/>
  <c r="H56" i="18"/>
  <c r="I73" i="18"/>
  <c r="I121" i="18"/>
  <c r="G112" i="18"/>
  <c r="F57" i="18"/>
  <c r="L95" i="18"/>
  <c r="L119" i="18"/>
  <c r="F71" i="18"/>
  <c r="G55" i="18"/>
  <c r="F127" i="18"/>
  <c r="J63" i="18"/>
  <c r="I63" i="18"/>
  <c r="F46" i="18"/>
  <c r="J31" i="18"/>
  <c r="J126" i="18"/>
  <c r="F79" i="18"/>
  <c r="I119" i="18"/>
  <c r="G102" i="18"/>
  <c r="E129" i="18"/>
  <c r="G104" i="18"/>
  <c r="J104" i="18"/>
  <c r="F49" i="18"/>
  <c r="F48" i="18"/>
  <c r="H72" i="18"/>
  <c r="F96" i="18"/>
  <c r="G129" i="18"/>
  <c r="G97" i="18"/>
  <c r="L40" i="18"/>
  <c r="G128" i="18"/>
  <c r="F80" i="18"/>
  <c r="F40" i="18"/>
  <c r="H33" i="18"/>
  <c r="I105" i="18"/>
  <c r="I96" i="18"/>
  <c r="H73" i="18"/>
  <c r="E121" i="18"/>
  <c r="I112" i="18"/>
  <c r="K105" i="18"/>
  <c r="H129" i="18"/>
  <c r="L104" i="18"/>
  <c r="E33" i="18"/>
  <c r="G81" i="18"/>
  <c r="K48" i="18"/>
  <c r="I72" i="18"/>
  <c r="E81" i="18"/>
  <c r="E41" i="18"/>
  <c r="L97" i="18"/>
  <c r="I40" i="18"/>
  <c r="J128" i="18"/>
  <c r="G113" i="18"/>
  <c r="H96" i="18"/>
  <c r="L33" i="18"/>
  <c r="K129" i="18"/>
  <c r="E96" i="18"/>
  <c r="G73" i="18"/>
  <c r="E32" i="18"/>
  <c r="L112" i="18"/>
  <c r="L128" i="18"/>
  <c r="I31" i="18"/>
  <c r="K39" i="18"/>
  <c r="H110" i="18"/>
  <c r="F111" i="18"/>
  <c r="H105" i="18"/>
  <c r="G39" i="18"/>
  <c r="E127" i="18"/>
  <c r="G79" i="18"/>
  <c r="J127" i="18"/>
  <c r="F31" i="18"/>
  <c r="H71" i="18"/>
  <c r="K103" i="18"/>
  <c r="K73" i="18"/>
  <c r="G63" i="18"/>
  <c r="F39" i="18"/>
  <c r="F70" i="18"/>
  <c r="E55" i="18"/>
  <c r="L71" i="18"/>
  <c r="K47" i="18"/>
  <c r="H127" i="18"/>
  <c r="O129" i="18" l="1"/>
  <c r="M32" i="18"/>
  <c r="M96" i="18"/>
  <c r="N33" i="18"/>
  <c r="P33" i="18" s="1"/>
  <c r="O93" i="18"/>
  <c r="Q93" i="18" s="1"/>
  <c r="N97" i="18"/>
  <c r="P97" i="18" s="1"/>
  <c r="M41" i="18"/>
  <c r="M81" i="18"/>
  <c r="N48" i="18"/>
  <c r="P48" i="18" s="1"/>
  <c r="M33" i="18"/>
  <c r="M48" i="18"/>
  <c r="M129" i="18"/>
  <c r="M113" i="18"/>
  <c r="N72" i="18"/>
  <c r="P72" i="18" s="1"/>
  <c r="N64" i="18"/>
  <c r="P64" i="18" s="1"/>
  <c r="O58" i="18"/>
  <c r="M64" i="18"/>
  <c r="O57" i="18"/>
  <c r="N57" i="18"/>
  <c r="P57" i="18" s="1"/>
  <c r="O42" i="18"/>
  <c r="O71" i="18"/>
  <c r="Q71" i="18" s="1"/>
  <c r="N105" i="18"/>
  <c r="P105" i="18" s="1"/>
  <c r="N49" i="18"/>
  <c r="P49" i="18" s="1"/>
  <c r="M40" i="18"/>
  <c r="M72" i="18"/>
  <c r="N104" i="18"/>
  <c r="P104" i="18" s="1"/>
  <c r="O80" i="18"/>
  <c r="O59" i="18"/>
  <c r="O28" i="18"/>
  <c r="M120" i="18"/>
  <c r="N128" i="18"/>
  <c r="P128" i="18" s="1"/>
  <c r="O39" i="18"/>
  <c r="O119" i="18"/>
  <c r="N113" i="18"/>
  <c r="P113" i="18" s="1"/>
  <c r="O61" i="18"/>
  <c r="M97" i="18"/>
  <c r="N40" i="18"/>
  <c r="P40" i="18" s="1"/>
  <c r="O120" i="18"/>
  <c r="N120" i="18"/>
  <c r="P120" i="18" s="1"/>
  <c r="O44" i="18"/>
  <c r="N81" i="18"/>
  <c r="P81" i="18" s="1"/>
  <c r="O29" i="18"/>
  <c r="N112" i="18"/>
  <c r="P112" i="18" s="1"/>
  <c r="M56" i="18"/>
  <c r="M65" i="18"/>
  <c r="O106" i="18"/>
  <c r="M112" i="18"/>
  <c r="M128" i="18"/>
  <c r="N80" i="18"/>
  <c r="P80" i="18" s="1"/>
  <c r="M49" i="18"/>
  <c r="N129" i="18"/>
  <c r="P129" i="18" s="1"/>
  <c r="O68" i="18"/>
  <c r="N73" i="18"/>
  <c r="P73" i="18" s="1"/>
  <c r="N41" i="18"/>
  <c r="P41" i="18" s="1"/>
  <c r="O74" i="18"/>
  <c r="M80" i="18"/>
  <c r="M104" i="18"/>
  <c r="M57" i="18"/>
  <c r="O5" i="18"/>
  <c r="Q5" i="18" s="1"/>
  <c r="M8" i="18"/>
  <c r="O100" i="18"/>
  <c r="Q100" i="18" s="1"/>
  <c r="M102" i="18"/>
  <c r="O118" i="18"/>
  <c r="O123" i="18"/>
  <c r="O98" i="18"/>
  <c r="M103" i="18"/>
  <c r="O117" i="18"/>
  <c r="O26" i="18"/>
  <c r="M31" i="18"/>
  <c r="O127" i="18"/>
  <c r="O105" i="18"/>
  <c r="O43" i="18"/>
  <c r="M46" i="18"/>
  <c r="O77" i="18"/>
  <c r="Q77" i="18" s="1"/>
  <c r="O52" i="18"/>
  <c r="O108" i="18"/>
  <c r="N79" i="18"/>
  <c r="P79" i="18" s="1"/>
  <c r="O79" i="18"/>
  <c r="O70" i="18"/>
  <c r="O54" i="18"/>
  <c r="O62" i="18"/>
  <c r="O46" i="18"/>
  <c r="Q46" i="18" s="1"/>
  <c r="M126" i="18"/>
  <c r="O124" i="18"/>
  <c r="Q124" i="18" s="1"/>
  <c r="O103" i="18"/>
  <c r="Q103" i="18" s="1"/>
  <c r="M95" i="18"/>
  <c r="O90" i="18"/>
  <c r="O49" i="18"/>
  <c r="O113" i="18"/>
  <c r="Q113" i="18" s="1"/>
  <c r="O48" i="18"/>
  <c r="Q48" i="18" s="1"/>
  <c r="M71" i="18"/>
  <c r="O111" i="18"/>
  <c r="N111" i="18"/>
  <c r="P111" i="18" s="1"/>
  <c r="O73" i="18"/>
  <c r="O30" i="18"/>
  <c r="O65" i="18"/>
  <c r="M47" i="18"/>
  <c r="O45" i="18"/>
  <c r="Q45" i="18" s="1"/>
  <c r="O125" i="18"/>
  <c r="O126" i="18"/>
  <c r="N126" i="18"/>
  <c r="P126" i="18" s="1"/>
  <c r="M70" i="18"/>
  <c r="O66" i="18"/>
  <c r="O92" i="18"/>
  <c r="O81" i="18"/>
  <c r="O121" i="18"/>
  <c r="Q121" i="18" s="1"/>
  <c r="M121" i="18"/>
  <c r="O116" i="18"/>
  <c r="Q116" i="18" s="1"/>
  <c r="O38" i="18"/>
  <c r="Q38" i="18" s="1"/>
  <c r="O76" i="18"/>
  <c r="O41" i="18"/>
  <c r="O36" i="18"/>
  <c r="Q36" i="18" s="1"/>
  <c r="O37" i="18"/>
  <c r="Q37" i="18" s="1"/>
  <c r="O91" i="18"/>
  <c r="Q91" i="18" s="1"/>
  <c r="M55" i="18"/>
  <c r="N110" i="18"/>
  <c r="P110" i="18" s="1"/>
  <c r="O110" i="18"/>
  <c r="O67" i="18"/>
  <c r="N95" i="18"/>
  <c r="P95" i="18" s="1"/>
  <c r="O95" i="18"/>
  <c r="Q95" i="18" s="1"/>
  <c r="O60" i="18"/>
  <c r="M63" i="18"/>
  <c r="O72" i="18"/>
  <c r="M73" i="18"/>
  <c r="O104" i="18"/>
  <c r="Q104" i="18" s="1"/>
  <c r="O78" i="18"/>
  <c r="Q78" i="18" s="1"/>
  <c r="N127" i="18"/>
  <c r="P127" i="18" s="1"/>
  <c r="O35" i="18"/>
  <c r="Q35" i="18" s="1"/>
  <c r="O94" i="18"/>
  <c r="Q94" i="18" s="1"/>
  <c r="O109" i="18"/>
  <c r="Q109" i="18" s="1"/>
  <c r="M110" i="18"/>
  <c r="O53" i="18"/>
  <c r="O69" i="18"/>
  <c r="O99" i="18"/>
  <c r="Q99" i="18" s="1"/>
  <c r="O128" i="18"/>
  <c r="Q128" i="18" s="1"/>
  <c r="O101" i="18"/>
  <c r="Q101" i="18" s="1"/>
  <c r="M105" i="18"/>
  <c r="O51" i="18"/>
  <c r="Q51" i="18" s="1"/>
  <c r="M79" i="18"/>
  <c r="O75" i="18"/>
  <c r="Q75" i="18" s="1"/>
  <c r="O115" i="18"/>
  <c r="Q115" i="18" s="1"/>
  <c r="O97" i="18"/>
  <c r="Q97" i="18" s="1"/>
  <c r="M39" i="18"/>
  <c r="O34" i="18"/>
  <c r="Q34" i="18" s="1"/>
  <c r="N31" i="18"/>
  <c r="P31" i="18" s="1"/>
  <c r="O31" i="18"/>
  <c r="O33" i="18"/>
  <c r="O112" i="18"/>
  <c r="Q112" i="18" s="1"/>
  <c r="M54" i="18"/>
  <c r="O50" i="18"/>
  <c r="Q50" i="18" s="1"/>
  <c r="O40" i="18"/>
  <c r="O96" i="18"/>
  <c r="Q96" i="18" s="1"/>
  <c r="O47" i="18"/>
  <c r="O55" i="18"/>
  <c r="Q55" i="18" s="1"/>
  <c r="N55" i="18"/>
  <c r="P55" i="18" s="1"/>
  <c r="O122" i="18"/>
  <c r="Q122" i="18" s="1"/>
  <c r="M127" i="18"/>
  <c r="O114" i="18"/>
  <c r="Q114" i="18" s="1"/>
  <c r="M119" i="18"/>
  <c r="O63" i="18"/>
  <c r="Q63" i="18" s="1"/>
  <c r="N63" i="18"/>
  <c r="P63" i="18" s="1"/>
  <c r="O64" i="18"/>
  <c r="Q64" i="18" s="1"/>
  <c r="O32" i="18"/>
  <c r="N47" i="18"/>
  <c r="P47" i="18" s="1"/>
  <c r="O27" i="18"/>
  <c r="Q27" i="18" s="1"/>
  <c r="O102" i="18"/>
  <c r="Q102" i="18" s="1"/>
  <c r="N102" i="18"/>
  <c r="P102" i="18" s="1"/>
  <c r="O56" i="18"/>
  <c r="Q56" i="18" s="1"/>
  <c r="O107" i="18"/>
  <c r="Q107" i="18" s="1"/>
  <c r="M111" i="18"/>
  <c r="M5" i="18"/>
  <c r="O9" i="18"/>
  <c r="Q9" i="18" s="1"/>
  <c r="O8" i="18"/>
  <c r="Q8" i="18" s="1"/>
  <c r="O4" i="18"/>
  <c r="Q4" i="18" s="1"/>
  <c r="O2" i="18"/>
  <c r="Q2" i="18" s="1"/>
  <c r="M2" i="18"/>
  <c r="N2" i="18"/>
  <c r="P2" i="18" s="1"/>
  <c r="M9" i="18"/>
  <c r="M3" i="18"/>
  <c r="O6" i="18"/>
  <c r="Q6" i="18" s="1"/>
  <c r="M6" i="18"/>
  <c r="M4" i="18"/>
  <c r="O3" i="18"/>
  <c r="Q3" i="18" s="1"/>
  <c r="O7" i="18"/>
  <c r="Q7" i="18" s="1"/>
  <c r="M7" i="18"/>
  <c r="Q62" i="18"/>
  <c r="Q42" i="18"/>
  <c r="Q118" i="18"/>
  <c r="Q129" i="18"/>
  <c r="Q43" i="18"/>
  <c r="Q39" i="18"/>
  <c r="Q59" i="18"/>
  <c r="Q105" i="18"/>
  <c r="Q44" i="18"/>
  <c r="Q67" i="18"/>
  <c r="Q60" i="18"/>
  <c r="Q61" i="18"/>
  <c r="Q72" i="18"/>
  <c r="Q41" i="18"/>
  <c r="Q58" i="18"/>
  <c r="Q68" i="18"/>
  <c r="Q69" i="18"/>
  <c r="Q80" i="18"/>
  <c r="Q33" i="18"/>
  <c r="Q66" i="18"/>
  <c r="Q76" i="18"/>
  <c r="Q74" i="18"/>
  <c r="Q52" i="18"/>
  <c r="Q28" i="18"/>
  <c r="Q92" i="18"/>
  <c r="Q53" i="18"/>
  <c r="Q49" i="18"/>
  <c r="Q30" i="18"/>
  <c r="Q90" i="18"/>
  <c r="Q119" i="18"/>
  <c r="Q120" i="18"/>
  <c r="Q54" i="18"/>
  <c r="Q98" i="18"/>
  <c r="Q108" i="18"/>
  <c r="Q65" i="18"/>
  <c r="Q32" i="18"/>
  <c r="Q106" i="18"/>
  <c r="Q123" i="18"/>
  <c r="Q117" i="18"/>
  <c r="Q29" i="18"/>
  <c r="Q70" i="18"/>
  <c r="Q125" i="18"/>
  <c r="Q81" i="18"/>
  <c r="Q57" i="18"/>
  <c r="Q26" i="18"/>
  <c r="H1094" i="13"/>
  <c r="H1095" i="13"/>
  <c r="H1096" i="13"/>
  <c r="H1097" i="13"/>
  <c r="H1098" i="13"/>
  <c r="H1099" i="13"/>
  <c r="H1100" i="13"/>
  <c r="H1101" i="13"/>
  <c r="H1102" i="13"/>
  <c r="H1103" i="13"/>
  <c r="H1104" i="13"/>
  <c r="H1105" i="13"/>
  <c r="H1106" i="13"/>
  <c r="H1107" i="13"/>
  <c r="H1108" i="13"/>
  <c r="H1109" i="13"/>
  <c r="H1110" i="13"/>
  <c r="H1111" i="13"/>
  <c r="H1112" i="13"/>
  <c r="H1113" i="13"/>
  <c r="H1114" i="13"/>
  <c r="H1115" i="13"/>
  <c r="H1116" i="13"/>
  <c r="H1117" i="13"/>
  <c r="H1118" i="13"/>
  <c r="H1119" i="13"/>
  <c r="H1120" i="13"/>
  <c r="H1121" i="13"/>
  <c r="H1122" i="13"/>
  <c r="H1123" i="13"/>
  <c r="H1124" i="13"/>
  <c r="H1125" i="13"/>
  <c r="H1126" i="13"/>
  <c r="H1127" i="13"/>
  <c r="H1128" i="13"/>
  <c r="H1129" i="13"/>
  <c r="H1130" i="13"/>
  <c r="H1131" i="13"/>
  <c r="H1132" i="13"/>
  <c r="H1133" i="13"/>
  <c r="H1093" i="13"/>
  <c r="H1092" i="13"/>
  <c r="H1091" i="13"/>
  <c r="H1090" i="13"/>
  <c r="H1089" i="13"/>
  <c r="H1088" i="13"/>
  <c r="H1087" i="13"/>
  <c r="H1086" i="13"/>
  <c r="H1085" i="13"/>
  <c r="H1084" i="13"/>
  <c r="H1083" i="13"/>
  <c r="H1082" i="13"/>
  <c r="H1081" i="13"/>
  <c r="H1080" i="13"/>
  <c r="H1079" i="13"/>
  <c r="H1078" i="13"/>
  <c r="H1077" i="13"/>
  <c r="H1076" i="13"/>
  <c r="H1075" i="13"/>
  <c r="H1074" i="13"/>
  <c r="H1073" i="13"/>
  <c r="H1072" i="13"/>
  <c r="H1071" i="13"/>
  <c r="H1070" i="13"/>
  <c r="H1069" i="13"/>
  <c r="H1068" i="13"/>
  <c r="H1067" i="13"/>
  <c r="H1066" i="13"/>
  <c r="H1065" i="13"/>
  <c r="H1064" i="13"/>
  <c r="H1063" i="13"/>
  <c r="H1062" i="13"/>
  <c r="H1061" i="13"/>
  <c r="H1060" i="13"/>
  <c r="Q40" i="18" l="1"/>
  <c r="Q73" i="18"/>
  <c r="Q126" i="18"/>
  <c r="Q111" i="18"/>
  <c r="Q31" i="18"/>
  <c r="Q79" i="18"/>
  <c r="Q127" i="18"/>
  <c r="Q110" i="18"/>
  <c r="Q47" i="18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H247" i="13"/>
  <c r="H248" i="13"/>
  <c r="H249" i="13"/>
  <c r="H250" i="13"/>
  <c r="H251" i="13"/>
  <c r="H252" i="13"/>
  <c r="H253" i="13"/>
  <c r="H254" i="13"/>
  <c r="H255" i="13"/>
  <c r="H256" i="13"/>
  <c r="H257" i="13"/>
  <c r="H258" i="13"/>
  <c r="H259" i="13"/>
  <c r="H260" i="13"/>
  <c r="H261" i="13"/>
  <c r="H262" i="13"/>
  <c r="H263" i="13"/>
  <c r="H264" i="13"/>
  <c r="H265" i="13"/>
  <c r="H266" i="13"/>
  <c r="H267" i="13"/>
  <c r="H268" i="13"/>
  <c r="H269" i="13"/>
  <c r="H270" i="13"/>
  <c r="H271" i="13"/>
  <c r="H272" i="13"/>
  <c r="H273" i="13"/>
  <c r="H274" i="13"/>
  <c r="H275" i="13"/>
  <c r="H276" i="13"/>
  <c r="H277" i="13"/>
  <c r="H278" i="13"/>
  <c r="H279" i="13"/>
  <c r="H280" i="13"/>
  <c r="H281" i="13"/>
  <c r="H282" i="13"/>
  <c r="H283" i="13"/>
  <c r="H284" i="13"/>
  <c r="H285" i="13"/>
  <c r="H286" i="13"/>
  <c r="H287" i="13"/>
  <c r="H288" i="13"/>
  <c r="H289" i="13"/>
  <c r="H290" i="13"/>
  <c r="H291" i="13"/>
  <c r="H292" i="13"/>
  <c r="H293" i="13"/>
  <c r="H294" i="13"/>
  <c r="H295" i="13"/>
  <c r="H296" i="13"/>
  <c r="H297" i="13"/>
  <c r="H298" i="13"/>
  <c r="H299" i="13"/>
  <c r="H300" i="13"/>
  <c r="H301" i="13"/>
  <c r="H302" i="13"/>
  <c r="H303" i="13"/>
  <c r="H304" i="13"/>
  <c r="H305" i="13"/>
  <c r="H306" i="13"/>
  <c r="H307" i="13"/>
  <c r="H308" i="13"/>
  <c r="H309" i="13"/>
  <c r="H310" i="13"/>
  <c r="H311" i="13"/>
  <c r="H312" i="13"/>
  <c r="H313" i="13"/>
  <c r="H314" i="13"/>
  <c r="H315" i="13"/>
  <c r="H316" i="13"/>
  <c r="H317" i="13"/>
  <c r="H318" i="13"/>
  <c r="H319" i="13"/>
  <c r="H320" i="13"/>
  <c r="H321" i="13"/>
  <c r="H322" i="13"/>
  <c r="H323" i="13"/>
  <c r="H324" i="13"/>
  <c r="H325" i="13"/>
  <c r="H326" i="13"/>
  <c r="H327" i="13"/>
  <c r="H328" i="13"/>
  <c r="H329" i="13"/>
  <c r="H330" i="13"/>
  <c r="H331" i="13"/>
  <c r="H332" i="13"/>
  <c r="H333" i="13"/>
  <c r="H334" i="13"/>
  <c r="H335" i="13"/>
  <c r="H336" i="13"/>
  <c r="H337" i="13"/>
  <c r="H338" i="13"/>
  <c r="H339" i="13"/>
  <c r="H340" i="13"/>
  <c r="H341" i="13"/>
  <c r="H342" i="13"/>
  <c r="H343" i="13"/>
  <c r="H344" i="13"/>
  <c r="H345" i="13"/>
  <c r="H346" i="13"/>
  <c r="H347" i="13"/>
  <c r="H348" i="13"/>
  <c r="H349" i="13"/>
  <c r="H350" i="13"/>
  <c r="H351" i="13"/>
  <c r="H352" i="13"/>
  <c r="H353" i="13"/>
  <c r="H354" i="13"/>
  <c r="H355" i="13"/>
  <c r="H356" i="13"/>
  <c r="H357" i="13"/>
  <c r="H358" i="13"/>
  <c r="H359" i="13"/>
  <c r="H360" i="13"/>
  <c r="H361" i="13"/>
  <c r="H362" i="13"/>
  <c r="H363" i="13"/>
  <c r="H364" i="13"/>
  <c r="H365" i="13"/>
  <c r="H366" i="13"/>
  <c r="H367" i="13"/>
  <c r="H368" i="13"/>
  <c r="H369" i="13"/>
  <c r="H370" i="13"/>
  <c r="H371" i="13"/>
  <c r="H372" i="13"/>
  <c r="H373" i="13"/>
  <c r="H374" i="13"/>
  <c r="H375" i="13"/>
  <c r="H376" i="13"/>
  <c r="H377" i="13"/>
  <c r="H378" i="13"/>
  <c r="H379" i="13"/>
  <c r="H380" i="13"/>
  <c r="H381" i="13"/>
  <c r="H382" i="13"/>
  <c r="H383" i="13"/>
  <c r="H384" i="13"/>
  <c r="H385" i="13"/>
  <c r="H386" i="13"/>
  <c r="H387" i="13"/>
  <c r="H388" i="13"/>
  <c r="H389" i="13"/>
  <c r="H390" i="13"/>
  <c r="H391" i="13"/>
  <c r="H392" i="13"/>
  <c r="H393" i="13"/>
  <c r="H394" i="13"/>
  <c r="H395" i="13"/>
  <c r="H396" i="13"/>
  <c r="H397" i="13"/>
  <c r="H398" i="13"/>
  <c r="H399" i="13"/>
  <c r="H400" i="13"/>
  <c r="H401" i="13"/>
  <c r="H402" i="13"/>
  <c r="H403" i="13"/>
  <c r="H404" i="13"/>
  <c r="H405" i="13"/>
  <c r="H406" i="13"/>
  <c r="H407" i="13"/>
  <c r="H408" i="13"/>
  <c r="H409" i="13"/>
  <c r="H410" i="13"/>
  <c r="H411" i="13"/>
  <c r="H412" i="13"/>
  <c r="H413" i="13"/>
  <c r="H414" i="13"/>
  <c r="H415" i="13"/>
  <c r="H416" i="13"/>
  <c r="H417" i="13"/>
  <c r="H418" i="13"/>
  <c r="H419" i="13"/>
  <c r="H420" i="13"/>
  <c r="H421" i="13"/>
  <c r="H422" i="13"/>
  <c r="H423" i="13"/>
  <c r="H424" i="13"/>
  <c r="H425" i="13"/>
  <c r="H426" i="13"/>
  <c r="H427" i="13"/>
  <c r="H428" i="13"/>
  <c r="H429" i="13"/>
  <c r="H430" i="13"/>
  <c r="H431" i="13"/>
  <c r="H432" i="13"/>
  <c r="H433" i="13"/>
  <c r="H434" i="13"/>
  <c r="H435" i="13"/>
  <c r="H436" i="13"/>
  <c r="H437" i="13"/>
  <c r="H438" i="13"/>
  <c r="H439" i="13"/>
  <c r="H440" i="13"/>
  <c r="H441" i="13"/>
  <c r="H442" i="13"/>
  <c r="H443" i="13"/>
  <c r="H444" i="13"/>
  <c r="H445" i="13"/>
  <c r="H446" i="13"/>
  <c r="H447" i="13"/>
  <c r="H448" i="13"/>
  <c r="H449" i="13"/>
  <c r="H450" i="13"/>
  <c r="H451" i="13"/>
  <c r="H452" i="13"/>
  <c r="H453" i="13"/>
  <c r="H454" i="13"/>
  <c r="H455" i="13"/>
  <c r="H456" i="13"/>
  <c r="H457" i="13"/>
  <c r="H458" i="13"/>
  <c r="H459" i="13"/>
  <c r="H460" i="13"/>
  <c r="H461" i="13"/>
  <c r="H462" i="13"/>
  <c r="H463" i="13"/>
  <c r="H464" i="13"/>
  <c r="H465" i="13"/>
  <c r="H466" i="13"/>
  <c r="H467" i="13"/>
  <c r="H468" i="13"/>
  <c r="H469" i="13"/>
  <c r="H470" i="13"/>
  <c r="H471" i="13"/>
  <c r="H472" i="13"/>
  <c r="H473" i="13"/>
  <c r="H474" i="13"/>
  <c r="H475" i="13"/>
  <c r="H476" i="13"/>
  <c r="H477" i="13"/>
  <c r="H478" i="13"/>
  <c r="H479" i="13"/>
  <c r="H480" i="13"/>
  <c r="H481" i="13"/>
  <c r="H482" i="13"/>
  <c r="H483" i="13"/>
  <c r="H484" i="13"/>
  <c r="H485" i="13"/>
  <c r="H486" i="13"/>
  <c r="H487" i="13"/>
  <c r="H488" i="13"/>
  <c r="H489" i="13"/>
  <c r="H490" i="13"/>
  <c r="H491" i="13"/>
  <c r="H492" i="13"/>
  <c r="H493" i="13"/>
  <c r="H494" i="13"/>
  <c r="H495" i="13"/>
  <c r="H496" i="13"/>
  <c r="H497" i="13"/>
  <c r="H498" i="13"/>
  <c r="H499" i="13"/>
  <c r="H500" i="13"/>
  <c r="H501" i="13"/>
  <c r="H502" i="13"/>
  <c r="H503" i="13"/>
  <c r="H504" i="13"/>
  <c r="H505" i="13"/>
  <c r="H506" i="13"/>
  <c r="H507" i="13"/>
  <c r="H508" i="13"/>
  <c r="H509" i="13"/>
  <c r="H510" i="13"/>
  <c r="H511" i="13"/>
  <c r="H512" i="13"/>
  <c r="H513" i="13"/>
  <c r="H514" i="13"/>
  <c r="H515" i="13"/>
  <c r="H516" i="13"/>
  <c r="H517" i="13"/>
  <c r="H518" i="13"/>
  <c r="H519" i="13"/>
  <c r="H520" i="13"/>
  <c r="H521" i="13"/>
  <c r="H522" i="13"/>
  <c r="H523" i="13"/>
  <c r="H524" i="13"/>
  <c r="H525" i="13"/>
  <c r="H526" i="13"/>
  <c r="H527" i="13"/>
  <c r="H528" i="13"/>
  <c r="H529" i="13"/>
  <c r="H530" i="13"/>
  <c r="H531" i="13"/>
  <c r="H532" i="13"/>
  <c r="H533" i="13"/>
  <c r="H534" i="13"/>
  <c r="H535" i="13"/>
  <c r="H536" i="13"/>
  <c r="H537" i="13"/>
  <c r="H538" i="13"/>
  <c r="H539" i="13"/>
  <c r="H540" i="13"/>
  <c r="H541" i="13"/>
  <c r="H542" i="13"/>
  <c r="H543" i="13"/>
  <c r="H544" i="13"/>
  <c r="H545" i="13"/>
  <c r="H546" i="13"/>
  <c r="H547" i="13"/>
  <c r="H548" i="13"/>
  <c r="H549" i="13"/>
  <c r="H550" i="13"/>
  <c r="H551" i="13"/>
  <c r="H552" i="13"/>
  <c r="H553" i="13"/>
  <c r="H554" i="13"/>
  <c r="H555" i="13"/>
  <c r="H556" i="13"/>
  <c r="H557" i="13"/>
  <c r="H558" i="13"/>
  <c r="H559" i="13"/>
  <c r="H560" i="13"/>
  <c r="H561" i="13"/>
  <c r="H562" i="13"/>
  <c r="H563" i="13"/>
  <c r="H564" i="13"/>
  <c r="H565" i="13"/>
  <c r="H566" i="13"/>
  <c r="H567" i="13"/>
  <c r="H568" i="13"/>
  <c r="H569" i="13"/>
  <c r="H570" i="13"/>
  <c r="H571" i="13"/>
  <c r="H572" i="13"/>
  <c r="H573" i="13"/>
  <c r="H574" i="13"/>
  <c r="H575" i="13"/>
  <c r="H576" i="13"/>
  <c r="H577" i="13"/>
  <c r="H578" i="13"/>
  <c r="H579" i="13"/>
  <c r="H580" i="13"/>
  <c r="H581" i="13"/>
  <c r="H582" i="13"/>
  <c r="H583" i="13"/>
  <c r="H584" i="13"/>
  <c r="H585" i="13"/>
  <c r="H586" i="13"/>
  <c r="H587" i="13"/>
  <c r="H588" i="13"/>
  <c r="H589" i="13"/>
  <c r="H590" i="13"/>
  <c r="H591" i="13"/>
  <c r="H592" i="13"/>
  <c r="H593" i="13"/>
  <c r="H594" i="13"/>
  <c r="H595" i="13"/>
  <c r="H596" i="13"/>
  <c r="H597" i="13"/>
  <c r="H598" i="13"/>
  <c r="H599" i="13"/>
  <c r="H600" i="13"/>
  <c r="H601" i="13"/>
  <c r="H602" i="13"/>
  <c r="H603" i="13"/>
  <c r="H604" i="13"/>
  <c r="H605" i="13"/>
  <c r="H606" i="13"/>
  <c r="H607" i="13"/>
  <c r="H608" i="13"/>
  <c r="H609" i="13"/>
  <c r="H610" i="13"/>
  <c r="H611" i="13"/>
  <c r="H612" i="13"/>
  <c r="H613" i="13"/>
  <c r="H614" i="13"/>
  <c r="H615" i="13"/>
  <c r="H616" i="13"/>
  <c r="H617" i="13"/>
  <c r="H618" i="13"/>
  <c r="H619" i="13"/>
  <c r="H620" i="13"/>
  <c r="H621" i="13"/>
  <c r="H622" i="13"/>
  <c r="H623" i="13"/>
  <c r="H624" i="13"/>
  <c r="H625" i="13"/>
  <c r="H626" i="13"/>
  <c r="H627" i="13"/>
  <c r="H628" i="13"/>
  <c r="H629" i="13"/>
  <c r="H630" i="13"/>
  <c r="H631" i="13"/>
  <c r="H632" i="13"/>
  <c r="H633" i="13"/>
  <c r="H634" i="13"/>
  <c r="H635" i="13"/>
  <c r="H636" i="13"/>
  <c r="H637" i="13"/>
  <c r="H638" i="13"/>
  <c r="H639" i="13"/>
  <c r="H640" i="13"/>
  <c r="H641" i="13"/>
  <c r="H642" i="13"/>
  <c r="H643" i="13"/>
  <c r="H644" i="13"/>
  <c r="H645" i="13"/>
  <c r="H646" i="13"/>
  <c r="H647" i="13"/>
  <c r="H648" i="13"/>
  <c r="H649" i="13"/>
  <c r="H650" i="13"/>
  <c r="H651" i="13"/>
  <c r="H652" i="13"/>
  <c r="H653" i="13"/>
  <c r="H654" i="13"/>
  <c r="H655" i="13"/>
  <c r="H656" i="13"/>
  <c r="H657" i="13"/>
  <c r="H658" i="13"/>
  <c r="H659" i="13"/>
  <c r="H660" i="13"/>
  <c r="H661" i="13"/>
  <c r="H662" i="13"/>
  <c r="H663" i="13"/>
  <c r="H664" i="13"/>
  <c r="H665" i="13"/>
  <c r="H666" i="13"/>
  <c r="H667" i="13"/>
  <c r="H668" i="13"/>
  <c r="H669" i="13"/>
  <c r="H670" i="13"/>
  <c r="H671" i="13"/>
  <c r="H672" i="13"/>
  <c r="H673" i="13"/>
  <c r="H674" i="13"/>
  <c r="H675" i="13"/>
  <c r="H676" i="13"/>
  <c r="H677" i="13"/>
  <c r="H678" i="13"/>
  <c r="H679" i="13"/>
  <c r="H680" i="13"/>
  <c r="H681" i="13"/>
  <c r="H682" i="13"/>
  <c r="H683" i="13"/>
  <c r="H684" i="13"/>
  <c r="H685" i="13"/>
  <c r="H686" i="13"/>
  <c r="H687" i="13"/>
  <c r="H688" i="13"/>
  <c r="H689" i="13"/>
  <c r="H690" i="13"/>
  <c r="H691" i="13"/>
  <c r="H692" i="13"/>
  <c r="H693" i="13"/>
  <c r="H694" i="13"/>
  <c r="H695" i="13"/>
  <c r="H696" i="13"/>
  <c r="H697" i="13"/>
  <c r="H698" i="13"/>
  <c r="H699" i="13"/>
  <c r="H700" i="13"/>
  <c r="H701" i="13"/>
  <c r="H702" i="13"/>
  <c r="H703" i="13"/>
  <c r="H704" i="13"/>
  <c r="H705" i="13"/>
  <c r="H706" i="13"/>
  <c r="H707" i="13"/>
  <c r="H708" i="13"/>
  <c r="H709" i="13"/>
  <c r="H710" i="13"/>
  <c r="H711" i="13"/>
  <c r="H712" i="13"/>
  <c r="H713" i="13"/>
  <c r="H714" i="13"/>
  <c r="H715" i="13"/>
  <c r="H716" i="13"/>
  <c r="H717" i="13"/>
  <c r="H718" i="13"/>
  <c r="H719" i="13"/>
  <c r="H720" i="13"/>
  <c r="H721" i="13"/>
  <c r="H722" i="13"/>
  <c r="H723" i="13"/>
  <c r="H724" i="13"/>
  <c r="H725" i="13"/>
  <c r="H726" i="13"/>
  <c r="H727" i="13"/>
  <c r="H728" i="13"/>
  <c r="H729" i="13"/>
  <c r="H730" i="13"/>
  <c r="H731" i="13"/>
  <c r="H732" i="13"/>
  <c r="H733" i="13"/>
  <c r="H734" i="13"/>
  <c r="H735" i="13"/>
  <c r="H736" i="13"/>
  <c r="H737" i="13"/>
  <c r="H738" i="13"/>
  <c r="H739" i="13"/>
  <c r="H740" i="13"/>
  <c r="H741" i="13"/>
  <c r="H742" i="13"/>
  <c r="H743" i="13"/>
  <c r="H744" i="13"/>
  <c r="H745" i="13"/>
  <c r="H746" i="13"/>
  <c r="H747" i="13"/>
  <c r="H748" i="13"/>
  <c r="H749" i="13"/>
  <c r="H750" i="13"/>
  <c r="H751" i="13"/>
  <c r="H752" i="13"/>
  <c r="H753" i="13"/>
  <c r="H754" i="13"/>
  <c r="H755" i="13"/>
  <c r="H756" i="13"/>
  <c r="H757" i="13"/>
  <c r="H758" i="13"/>
  <c r="H759" i="13"/>
  <c r="H760" i="13"/>
  <c r="H761" i="13"/>
  <c r="H762" i="13"/>
  <c r="H763" i="13"/>
  <c r="H764" i="13"/>
  <c r="H765" i="13"/>
  <c r="H766" i="13"/>
  <c r="H767" i="13"/>
  <c r="H768" i="13"/>
  <c r="H769" i="13"/>
  <c r="H770" i="13"/>
  <c r="H771" i="13"/>
  <c r="H772" i="13"/>
  <c r="H773" i="13"/>
  <c r="H774" i="13"/>
  <c r="H775" i="13"/>
  <c r="H776" i="13"/>
  <c r="H777" i="13"/>
  <c r="H778" i="13"/>
  <c r="H779" i="13"/>
  <c r="H780" i="13"/>
  <c r="H781" i="13"/>
  <c r="H782" i="13"/>
  <c r="H783" i="13"/>
  <c r="H784" i="13"/>
  <c r="H785" i="13"/>
  <c r="H786" i="13"/>
  <c r="H787" i="13"/>
  <c r="H788" i="13"/>
  <c r="H789" i="13"/>
  <c r="H790" i="13"/>
  <c r="H791" i="13"/>
  <c r="H792" i="13"/>
  <c r="H793" i="13"/>
  <c r="H794" i="13"/>
  <c r="H795" i="13"/>
  <c r="H796" i="13"/>
  <c r="H797" i="13"/>
  <c r="H798" i="13"/>
  <c r="H799" i="13"/>
  <c r="H800" i="13"/>
  <c r="H801" i="13"/>
  <c r="H802" i="13"/>
  <c r="H803" i="13"/>
  <c r="H804" i="13"/>
  <c r="H805" i="13"/>
  <c r="H806" i="13"/>
  <c r="H807" i="13"/>
  <c r="H808" i="13"/>
  <c r="H809" i="13"/>
  <c r="H810" i="13"/>
  <c r="H811" i="13"/>
  <c r="H812" i="13"/>
  <c r="H813" i="13"/>
  <c r="H814" i="13"/>
  <c r="H815" i="13"/>
  <c r="H816" i="13"/>
  <c r="H817" i="13"/>
  <c r="H818" i="13"/>
  <c r="H819" i="13"/>
  <c r="H820" i="13"/>
  <c r="H821" i="13"/>
  <c r="H822" i="13"/>
  <c r="H823" i="13"/>
  <c r="H824" i="13"/>
  <c r="H825" i="13"/>
  <c r="H826" i="13"/>
  <c r="H827" i="13"/>
  <c r="H828" i="13"/>
  <c r="H829" i="13"/>
  <c r="H830" i="13"/>
  <c r="H831" i="13"/>
  <c r="H832" i="13"/>
  <c r="H833" i="13"/>
  <c r="H834" i="13"/>
  <c r="H835" i="13"/>
  <c r="H836" i="13"/>
  <c r="H837" i="13"/>
  <c r="H838" i="13"/>
  <c r="H839" i="13"/>
  <c r="H840" i="13"/>
  <c r="H841" i="13"/>
  <c r="H842" i="13"/>
  <c r="H843" i="13"/>
  <c r="H844" i="13"/>
  <c r="H845" i="13"/>
  <c r="H846" i="13"/>
  <c r="H847" i="13"/>
  <c r="H848" i="13"/>
  <c r="H849" i="13"/>
  <c r="H850" i="13"/>
  <c r="H851" i="13"/>
  <c r="H852" i="13"/>
  <c r="H853" i="13"/>
  <c r="H854" i="13"/>
  <c r="H855" i="13"/>
  <c r="H856" i="13"/>
  <c r="H857" i="13"/>
  <c r="H858" i="13"/>
  <c r="H859" i="13"/>
  <c r="H860" i="13"/>
  <c r="H861" i="13"/>
  <c r="H862" i="13"/>
  <c r="H863" i="13"/>
  <c r="H864" i="13"/>
  <c r="H865" i="13"/>
  <c r="H866" i="13"/>
  <c r="H867" i="13"/>
  <c r="H868" i="13"/>
  <c r="H869" i="13"/>
  <c r="H870" i="13"/>
  <c r="H871" i="13"/>
  <c r="H872" i="13"/>
  <c r="H873" i="13"/>
  <c r="H874" i="13"/>
  <c r="H875" i="13"/>
  <c r="H876" i="13"/>
  <c r="H877" i="13"/>
  <c r="H878" i="13"/>
  <c r="H879" i="13"/>
  <c r="H880" i="13"/>
  <c r="H881" i="13"/>
  <c r="H882" i="13"/>
  <c r="H883" i="13"/>
  <c r="H884" i="13"/>
  <c r="H885" i="13"/>
  <c r="H886" i="13"/>
  <c r="H887" i="13"/>
  <c r="H888" i="13"/>
  <c r="H889" i="13"/>
  <c r="H890" i="13"/>
  <c r="H891" i="13"/>
  <c r="H892" i="13"/>
  <c r="H893" i="13"/>
  <c r="H894" i="13"/>
  <c r="H895" i="13"/>
  <c r="H896" i="13"/>
  <c r="H897" i="13"/>
  <c r="H898" i="13"/>
  <c r="H899" i="13"/>
  <c r="H900" i="13"/>
  <c r="H901" i="13"/>
  <c r="H902" i="13"/>
  <c r="H903" i="13"/>
  <c r="H904" i="13"/>
  <c r="H905" i="13"/>
  <c r="H906" i="13"/>
  <c r="H907" i="13"/>
  <c r="H908" i="13"/>
  <c r="H909" i="13"/>
  <c r="H910" i="13"/>
  <c r="H911" i="13"/>
  <c r="H912" i="13"/>
  <c r="H913" i="13"/>
  <c r="H914" i="13"/>
  <c r="H915" i="13"/>
  <c r="H916" i="13"/>
  <c r="H917" i="13"/>
  <c r="H918" i="13"/>
  <c r="H919" i="13"/>
  <c r="H920" i="13"/>
  <c r="H921" i="13"/>
  <c r="H922" i="13"/>
  <c r="H923" i="13"/>
  <c r="H924" i="13"/>
  <c r="H925" i="13"/>
  <c r="H926" i="13"/>
  <c r="H927" i="13"/>
  <c r="H928" i="13"/>
  <c r="H929" i="13"/>
  <c r="H930" i="13"/>
  <c r="H931" i="13"/>
  <c r="H932" i="13"/>
  <c r="H933" i="13"/>
  <c r="H934" i="13"/>
  <c r="H935" i="13"/>
  <c r="H936" i="13"/>
  <c r="H937" i="13"/>
  <c r="H938" i="13"/>
  <c r="H939" i="13"/>
  <c r="H940" i="13"/>
  <c r="H941" i="13"/>
  <c r="H942" i="13"/>
  <c r="H943" i="13"/>
  <c r="H944" i="13"/>
  <c r="H945" i="13"/>
  <c r="H946" i="13"/>
  <c r="H947" i="13"/>
  <c r="H948" i="13"/>
  <c r="H949" i="13"/>
  <c r="H950" i="13"/>
  <c r="H951" i="13"/>
  <c r="H952" i="13"/>
  <c r="H953" i="13"/>
  <c r="H954" i="13"/>
  <c r="H955" i="13"/>
  <c r="H956" i="13"/>
  <c r="H957" i="13"/>
  <c r="H958" i="13"/>
  <c r="H959" i="13"/>
  <c r="H960" i="13"/>
  <c r="H961" i="13"/>
  <c r="H962" i="13"/>
  <c r="H963" i="13"/>
  <c r="H964" i="13"/>
  <c r="H965" i="13"/>
  <c r="H966" i="13"/>
  <c r="H967" i="13"/>
  <c r="H968" i="13"/>
  <c r="H969" i="13"/>
  <c r="H970" i="13"/>
  <c r="H971" i="13"/>
  <c r="H972" i="13"/>
  <c r="H973" i="13"/>
  <c r="H974" i="13"/>
  <c r="H975" i="13"/>
  <c r="H976" i="13"/>
  <c r="H977" i="13"/>
  <c r="H978" i="13"/>
  <c r="H979" i="13"/>
  <c r="H980" i="13"/>
  <c r="H981" i="13"/>
  <c r="H982" i="13"/>
  <c r="H983" i="13"/>
  <c r="H984" i="13"/>
  <c r="H985" i="13"/>
  <c r="H986" i="13"/>
  <c r="H987" i="13"/>
  <c r="H988" i="13"/>
  <c r="H989" i="13"/>
  <c r="H990" i="13"/>
  <c r="H991" i="13"/>
  <c r="H992" i="13"/>
  <c r="H993" i="13"/>
  <c r="H994" i="13"/>
  <c r="H995" i="13"/>
  <c r="H996" i="13"/>
  <c r="H997" i="13"/>
  <c r="H998" i="13"/>
  <c r="H999" i="13"/>
  <c r="H1000" i="13"/>
  <c r="H1001" i="13"/>
  <c r="H1002" i="13"/>
  <c r="H1003" i="13"/>
  <c r="H1004" i="13"/>
  <c r="H1005" i="13"/>
  <c r="H1006" i="13"/>
  <c r="H1007" i="13"/>
  <c r="H1008" i="13"/>
  <c r="H1009" i="13"/>
  <c r="H1010" i="13"/>
  <c r="H1011" i="13"/>
  <c r="H1012" i="13"/>
  <c r="H1013" i="13"/>
  <c r="H1014" i="13"/>
  <c r="H1015" i="13"/>
  <c r="H1016" i="13"/>
  <c r="H1017" i="13"/>
  <c r="H1018" i="13"/>
  <c r="H1019" i="13"/>
  <c r="H1020" i="13"/>
  <c r="H1021" i="13"/>
  <c r="H1022" i="13"/>
  <c r="H1023" i="13"/>
  <c r="H1024" i="13"/>
  <c r="H1025" i="13"/>
  <c r="H1026" i="13"/>
  <c r="H1027" i="13"/>
  <c r="H1028" i="13"/>
  <c r="H1029" i="13"/>
  <c r="H1030" i="13"/>
  <c r="H1031" i="13"/>
  <c r="H1032" i="13"/>
  <c r="H1033" i="13"/>
  <c r="H1034" i="13"/>
  <c r="H1035" i="13"/>
  <c r="H1036" i="13"/>
  <c r="H1037" i="13"/>
  <c r="H1038" i="13"/>
  <c r="H1039" i="13"/>
  <c r="H1040" i="13"/>
  <c r="H1041" i="13"/>
  <c r="H1042" i="13"/>
  <c r="H1043" i="13"/>
  <c r="H1044" i="13"/>
  <c r="H1045" i="13"/>
  <c r="H1046" i="13"/>
  <c r="H1047" i="13"/>
  <c r="H1048" i="13"/>
  <c r="H1049" i="13"/>
  <c r="H1050" i="13"/>
  <c r="H1051" i="13"/>
  <c r="H1052" i="13"/>
  <c r="H1053" i="13"/>
  <c r="H1054" i="13"/>
  <c r="H1055" i="13"/>
  <c r="H1056" i="13"/>
  <c r="H1057" i="13"/>
  <c r="H1058" i="13"/>
  <c r="H1059" i="13"/>
  <c r="H2" i="13"/>
  <c r="J28" i="5" l="1"/>
  <c r="H37" i="8" l="1"/>
  <c r="I37" i="8"/>
  <c r="J37" i="8"/>
  <c r="K37" i="8"/>
  <c r="L37" i="8"/>
  <c r="M37" i="8"/>
  <c r="N37" i="8"/>
  <c r="O37" i="8"/>
  <c r="P37" i="8"/>
  <c r="Q37" i="8"/>
  <c r="R37" i="8"/>
  <c r="S37" i="8"/>
  <c r="T37" i="8"/>
  <c r="AC3" i="10"/>
  <c r="AC4" i="10"/>
  <c r="AC5" i="10"/>
  <c r="AC6" i="10"/>
  <c r="AC7" i="10"/>
  <c r="AC8" i="10"/>
  <c r="AC9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AC33" i="10"/>
  <c r="AC34" i="10"/>
  <c r="AC35" i="10"/>
  <c r="AC36" i="10"/>
  <c r="AC37" i="10"/>
  <c r="AC38" i="10"/>
  <c r="AC39" i="10"/>
  <c r="AC40" i="10"/>
  <c r="AC41" i="10"/>
  <c r="AC42" i="10"/>
  <c r="AC43" i="10"/>
  <c r="AC44" i="10"/>
  <c r="AC45" i="10"/>
  <c r="AC46" i="10"/>
  <c r="AC47" i="10"/>
  <c r="AC48" i="10"/>
  <c r="AC49" i="10"/>
  <c r="AC50" i="10"/>
  <c r="AC51" i="10"/>
  <c r="AC52" i="10"/>
  <c r="AC53" i="10"/>
  <c r="AC54" i="10"/>
  <c r="AC55" i="10"/>
  <c r="AC56" i="10"/>
  <c r="AC57" i="10"/>
  <c r="AC58" i="10"/>
  <c r="AC59" i="10"/>
  <c r="AC60" i="10"/>
  <c r="AC61" i="10"/>
  <c r="AC62" i="10"/>
  <c r="AC63" i="10"/>
  <c r="AC64" i="10"/>
  <c r="AC65" i="10"/>
  <c r="AC66" i="10"/>
  <c r="AC67" i="10"/>
  <c r="AC2" i="10"/>
  <c r="Z67" i="10"/>
  <c r="AA67" i="10" s="1"/>
  <c r="Z66" i="10"/>
  <c r="AA66" i="10" s="1"/>
  <c r="Z65" i="10"/>
  <c r="AA65" i="10" s="1"/>
  <c r="Z64" i="10"/>
  <c r="AA64" i="10" s="1"/>
  <c r="Z63" i="10"/>
  <c r="AA63" i="10" s="1"/>
  <c r="Z62" i="10"/>
  <c r="AA62" i="10" s="1"/>
  <c r="Z61" i="10"/>
  <c r="AA61" i="10" s="1"/>
  <c r="Z60" i="10"/>
  <c r="AA60" i="10" s="1"/>
  <c r="Z59" i="10"/>
  <c r="AA59" i="10" s="1"/>
  <c r="Z58" i="10"/>
  <c r="AA58" i="10" s="1"/>
  <c r="Z57" i="10"/>
  <c r="AA57" i="10" s="1"/>
  <c r="Z56" i="10"/>
  <c r="AA56" i="10" s="1"/>
  <c r="Z55" i="10"/>
  <c r="AA55" i="10" s="1"/>
  <c r="Z54" i="10"/>
  <c r="AA54" i="10" s="1"/>
  <c r="Z53" i="10"/>
  <c r="AA53" i="10" s="1"/>
  <c r="Z52" i="10"/>
  <c r="AA52" i="10" s="1"/>
  <c r="Z51" i="10"/>
  <c r="AA51" i="10" s="1"/>
  <c r="Z50" i="10"/>
  <c r="AA50" i="10" s="1"/>
  <c r="Z49" i="10"/>
  <c r="AA49" i="10" s="1"/>
  <c r="Z48" i="10"/>
  <c r="AA48" i="10" s="1"/>
  <c r="Z47" i="10"/>
  <c r="AA47" i="10" s="1"/>
  <c r="Z46" i="10"/>
  <c r="AA46" i="10" s="1"/>
  <c r="Z45" i="10"/>
  <c r="AA45" i="10" s="1"/>
  <c r="Z44" i="10"/>
  <c r="AA44" i="10" s="1"/>
  <c r="Z43" i="10"/>
  <c r="AA43" i="10" s="1"/>
  <c r="Z42" i="10"/>
  <c r="AA42" i="10" s="1"/>
  <c r="Z41" i="10"/>
  <c r="AA41" i="10" s="1"/>
  <c r="Z40" i="10"/>
  <c r="AA40" i="10" s="1"/>
  <c r="Z39" i="10"/>
  <c r="AA39" i="10" s="1"/>
  <c r="Z38" i="10"/>
  <c r="AA38" i="10" s="1"/>
  <c r="Z37" i="10"/>
  <c r="AA37" i="10" s="1"/>
  <c r="Z36" i="10"/>
  <c r="AA36" i="10" s="1"/>
  <c r="Z35" i="10"/>
  <c r="AA35" i="10" s="1"/>
  <c r="Z34" i="10"/>
  <c r="AA34" i="10" s="1"/>
  <c r="Z33" i="10"/>
  <c r="AA33" i="10" s="1"/>
  <c r="Z32" i="10"/>
  <c r="AA32" i="10" s="1"/>
  <c r="Z31" i="10"/>
  <c r="AA31" i="10" s="1"/>
  <c r="Z30" i="10"/>
  <c r="AA30" i="10" s="1"/>
  <c r="Z29" i="10"/>
  <c r="AA29" i="10" s="1"/>
  <c r="Z28" i="10"/>
  <c r="AA28" i="10" s="1"/>
  <c r="Z27" i="10"/>
  <c r="AA27" i="10" s="1"/>
  <c r="Z26" i="10"/>
  <c r="AA26" i="10" s="1"/>
  <c r="Z25" i="10"/>
  <c r="AA25" i="10" s="1"/>
  <c r="Z24" i="10"/>
  <c r="AA24" i="10" s="1"/>
  <c r="Z23" i="10"/>
  <c r="AA23" i="10" s="1"/>
  <c r="Z22" i="10"/>
  <c r="AA22" i="10" s="1"/>
  <c r="Z21" i="10"/>
  <c r="AA21" i="10" s="1"/>
  <c r="Z20" i="10"/>
  <c r="AA20" i="10" s="1"/>
  <c r="Z19" i="10"/>
  <c r="AA19" i="10" s="1"/>
  <c r="Z18" i="10"/>
  <c r="AA18" i="10" s="1"/>
  <c r="Z17" i="10"/>
  <c r="AA17" i="10" s="1"/>
  <c r="Z16" i="10"/>
  <c r="AA16" i="10" s="1"/>
  <c r="Z15" i="10"/>
  <c r="AA15" i="10" s="1"/>
  <c r="Z14" i="10"/>
  <c r="AA14" i="10" s="1"/>
  <c r="Z13" i="10"/>
  <c r="AA13" i="10" s="1"/>
  <c r="Z12" i="10"/>
  <c r="AA12" i="10" s="1"/>
  <c r="Z11" i="10"/>
  <c r="AA11" i="10" s="1"/>
  <c r="Z10" i="10"/>
  <c r="AA10" i="10" s="1"/>
  <c r="Z9" i="10"/>
  <c r="AA9" i="10" s="1"/>
  <c r="Z8" i="10"/>
  <c r="AA8" i="10" s="1"/>
  <c r="Z7" i="10"/>
  <c r="AA7" i="10" s="1"/>
  <c r="Z6" i="10"/>
  <c r="AA6" i="10" s="1"/>
  <c r="Z5" i="10"/>
  <c r="AA5" i="10" s="1"/>
  <c r="Z4" i="10"/>
  <c r="AA4" i="10" s="1"/>
  <c r="Z3" i="10"/>
  <c r="AA3" i="10" s="1"/>
  <c r="Z2" i="10"/>
  <c r="AA2" i="10" s="1"/>
  <c r="E2" i="8" l="1"/>
  <c r="G2" i="8"/>
  <c r="E3" i="8"/>
  <c r="G3" i="8"/>
  <c r="E4" i="8"/>
  <c r="G4" i="8"/>
  <c r="E5" i="8"/>
  <c r="G5" i="8"/>
  <c r="E6" i="8"/>
  <c r="G6" i="8"/>
  <c r="E7" i="8"/>
  <c r="G7" i="8"/>
  <c r="E8" i="8"/>
  <c r="G8" i="8"/>
  <c r="E9" i="8"/>
  <c r="G9" i="8"/>
  <c r="C10" i="8"/>
  <c r="D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G11" i="8"/>
  <c r="G12" i="8"/>
  <c r="G13" i="8"/>
  <c r="G14" i="8"/>
  <c r="G15" i="8"/>
  <c r="G16" i="8"/>
  <c r="G17" i="8"/>
  <c r="G44" i="8" s="1"/>
  <c r="G18" i="8"/>
  <c r="H19" i="8"/>
  <c r="G20" i="8"/>
  <c r="G21" i="8"/>
  <c r="G22" i="8"/>
  <c r="G23" i="8"/>
  <c r="G24" i="8"/>
  <c r="G25" i="8"/>
  <c r="G26" i="8"/>
  <c r="G27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G29" i="8"/>
  <c r="G30" i="8"/>
  <c r="G31" i="8"/>
  <c r="G32" i="8"/>
  <c r="G33" i="8"/>
  <c r="G34" i="8"/>
  <c r="G35" i="8"/>
  <c r="G36" i="8"/>
  <c r="H38" i="8"/>
  <c r="AE36" i="4" s="1"/>
  <c r="I38" i="8"/>
  <c r="AF36" i="4" s="1"/>
  <c r="J38" i="8"/>
  <c r="AG36" i="4" s="1"/>
  <c r="K38" i="8"/>
  <c r="AH36" i="4" s="1"/>
  <c r="L38" i="8"/>
  <c r="AI36" i="4" s="1"/>
  <c r="M38" i="8"/>
  <c r="AJ36" i="4" s="1"/>
  <c r="N38" i="8"/>
  <c r="AK36" i="4" s="1"/>
  <c r="O38" i="8"/>
  <c r="AL36" i="4" s="1"/>
  <c r="P38" i="8"/>
  <c r="AM36" i="4" s="1"/>
  <c r="Q38" i="8"/>
  <c r="AN36" i="4" s="1"/>
  <c r="R38" i="8"/>
  <c r="AO36" i="4" s="1"/>
  <c r="S38" i="8"/>
  <c r="AP36" i="4" s="1"/>
  <c r="T38" i="8"/>
  <c r="AQ36" i="4" s="1"/>
  <c r="H39" i="8"/>
  <c r="I39" i="8"/>
  <c r="AF37" i="4" s="1"/>
  <c r="J39" i="8"/>
  <c r="K39" i="8"/>
  <c r="L39" i="8"/>
  <c r="AI37" i="4" s="1"/>
  <c r="M39" i="8"/>
  <c r="AJ37" i="4" s="1"/>
  <c r="N39" i="8"/>
  <c r="AK37" i="4" s="1"/>
  <c r="O39" i="8"/>
  <c r="AL37" i="4" s="1"/>
  <c r="P39" i="8"/>
  <c r="Q39" i="8"/>
  <c r="AN37" i="4" s="1"/>
  <c r="R39" i="8"/>
  <c r="S39" i="8"/>
  <c r="T39" i="8"/>
  <c r="AQ37" i="4" s="1"/>
  <c r="H40" i="8"/>
  <c r="AE38" i="4" s="1"/>
  <c r="I40" i="8"/>
  <c r="AF38" i="4" s="1"/>
  <c r="J40" i="8"/>
  <c r="AG38" i="4" s="1"/>
  <c r="K40" i="8"/>
  <c r="AH38" i="4" s="1"/>
  <c r="L40" i="8"/>
  <c r="M40" i="8"/>
  <c r="N40" i="8"/>
  <c r="AK38" i="4" s="1"/>
  <c r="O40" i="8"/>
  <c r="AL38" i="4" s="1"/>
  <c r="P40" i="8"/>
  <c r="AM38" i="4" s="1"/>
  <c r="Q40" i="8"/>
  <c r="AN38" i="4" s="1"/>
  <c r="R40" i="8"/>
  <c r="AO38" i="4" s="1"/>
  <c r="S40" i="8"/>
  <c r="AP38" i="4" s="1"/>
  <c r="T40" i="8"/>
  <c r="H41" i="8"/>
  <c r="AE39" i="4" s="1"/>
  <c r="I41" i="8"/>
  <c r="AF39" i="4" s="1"/>
  <c r="J41" i="8"/>
  <c r="AG39" i="4" s="1"/>
  <c r="K41" i="8"/>
  <c r="AH39" i="4" s="1"/>
  <c r="L41" i="8"/>
  <c r="AI39" i="4" s="1"/>
  <c r="M41" i="8"/>
  <c r="AJ39" i="4" s="1"/>
  <c r="N41" i="8"/>
  <c r="AK39" i="4" s="1"/>
  <c r="O41" i="8"/>
  <c r="P41" i="8"/>
  <c r="AM39" i="4" s="1"/>
  <c r="Q41" i="8"/>
  <c r="AN39" i="4" s="1"/>
  <c r="R41" i="8"/>
  <c r="AO39" i="4" s="1"/>
  <c r="S41" i="8"/>
  <c r="AP39" i="4" s="1"/>
  <c r="T41" i="8"/>
  <c r="AQ39" i="4" s="1"/>
  <c r="H42" i="8"/>
  <c r="AE40" i="4" s="1"/>
  <c r="I42" i="8"/>
  <c r="AF40" i="4" s="1"/>
  <c r="J42" i="8"/>
  <c r="AG40" i="4" s="1"/>
  <c r="K42" i="8"/>
  <c r="AH40" i="4" s="1"/>
  <c r="L42" i="8"/>
  <c r="AI40" i="4" s="1"/>
  <c r="M42" i="8"/>
  <c r="AJ40" i="4" s="1"/>
  <c r="N42" i="8"/>
  <c r="AK40" i="4" s="1"/>
  <c r="O42" i="8"/>
  <c r="AL40" i="4" s="1"/>
  <c r="P42" i="8"/>
  <c r="AM40" i="4" s="1"/>
  <c r="Q42" i="8"/>
  <c r="AN40" i="4" s="1"/>
  <c r="R42" i="8"/>
  <c r="AO40" i="4" s="1"/>
  <c r="S42" i="8"/>
  <c r="AP40" i="4" s="1"/>
  <c r="T42" i="8"/>
  <c r="AQ40" i="4" s="1"/>
  <c r="H43" i="8"/>
  <c r="AE41" i="4" s="1"/>
  <c r="I43" i="8"/>
  <c r="AF41" i="4" s="1"/>
  <c r="J43" i="8"/>
  <c r="AG41" i="4" s="1"/>
  <c r="K43" i="8"/>
  <c r="AH41" i="4" s="1"/>
  <c r="L43" i="8"/>
  <c r="AI41" i="4" s="1"/>
  <c r="M43" i="8"/>
  <c r="AJ41" i="4" s="1"/>
  <c r="N43" i="8"/>
  <c r="AK41" i="4" s="1"/>
  <c r="O43" i="8"/>
  <c r="AL41" i="4" s="1"/>
  <c r="P43" i="8"/>
  <c r="AM41" i="4" s="1"/>
  <c r="Q43" i="8"/>
  <c r="AN41" i="4" s="1"/>
  <c r="R43" i="8"/>
  <c r="AO41" i="4" s="1"/>
  <c r="S43" i="8"/>
  <c r="AP41" i="4" s="1"/>
  <c r="T43" i="8"/>
  <c r="AQ41" i="4" s="1"/>
  <c r="H44" i="8"/>
  <c r="AE42" i="4" s="1"/>
  <c r="I44" i="8"/>
  <c r="AF42" i="4" s="1"/>
  <c r="J44" i="8"/>
  <c r="AG42" i="4" s="1"/>
  <c r="K44" i="8"/>
  <c r="AH42" i="4" s="1"/>
  <c r="L44" i="8"/>
  <c r="AI42" i="4" s="1"/>
  <c r="M44" i="8"/>
  <c r="AJ42" i="4" s="1"/>
  <c r="N44" i="8"/>
  <c r="AK42" i="4" s="1"/>
  <c r="O44" i="8"/>
  <c r="AL42" i="4" s="1"/>
  <c r="P44" i="8"/>
  <c r="AM42" i="4" s="1"/>
  <c r="Q44" i="8"/>
  <c r="AN42" i="4" s="1"/>
  <c r="R44" i="8"/>
  <c r="AO42" i="4" s="1"/>
  <c r="S44" i="8"/>
  <c r="AP42" i="4" s="1"/>
  <c r="T44" i="8"/>
  <c r="AQ42" i="4" s="1"/>
  <c r="H45" i="8"/>
  <c r="AE43" i="4" s="1"/>
  <c r="I45" i="8"/>
  <c r="AF43" i="4" s="1"/>
  <c r="J45" i="8"/>
  <c r="AG43" i="4" s="1"/>
  <c r="K45" i="8"/>
  <c r="AH43" i="4" s="1"/>
  <c r="L45" i="8"/>
  <c r="AI43" i="4" s="1"/>
  <c r="M45" i="8"/>
  <c r="AJ43" i="4" s="1"/>
  <c r="N45" i="8"/>
  <c r="AK43" i="4" s="1"/>
  <c r="O45" i="8"/>
  <c r="AL43" i="4" s="1"/>
  <c r="P45" i="8"/>
  <c r="AM43" i="4" s="1"/>
  <c r="Q45" i="8"/>
  <c r="AN43" i="4" s="1"/>
  <c r="R45" i="8"/>
  <c r="AO43" i="4" s="1"/>
  <c r="S45" i="8"/>
  <c r="AP43" i="4" s="1"/>
  <c r="T45" i="8"/>
  <c r="AQ43" i="4" s="1"/>
  <c r="H47" i="8"/>
  <c r="AE49" i="4" s="1"/>
  <c r="I47" i="8"/>
  <c r="AF49" i="4" s="1"/>
  <c r="J47" i="8"/>
  <c r="AG49" i="4" s="1"/>
  <c r="K47" i="8"/>
  <c r="AH49" i="4" s="1"/>
  <c r="L47" i="8"/>
  <c r="AI49" i="4" s="1"/>
  <c r="M47" i="8"/>
  <c r="AJ49" i="4" s="1"/>
  <c r="N47" i="8"/>
  <c r="AK49" i="4" s="1"/>
  <c r="O47" i="8"/>
  <c r="AL49" i="4" s="1"/>
  <c r="P47" i="8"/>
  <c r="AM49" i="4" s="1"/>
  <c r="Q47" i="8"/>
  <c r="AN49" i="4" s="1"/>
  <c r="R47" i="8"/>
  <c r="AO49" i="4" s="1"/>
  <c r="S47" i="8"/>
  <c r="AP49" i="4" s="1"/>
  <c r="T47" i="8"/>
  <c r="AQ49" i="4" s="1"/>
  <c r="H48" i="8"/>
  <c r="AE50" i="4" s="1"/>
  <c r="I48" i="8"/>
  <c r="AF50" i="4" s="1"/>
  <c r="J48" i="8"/>
  <c r="AG50" i="4" s="1"/>
  <c r="K48" i="8"/>
  <c r="AH50" i="4" s="1"/>
  <c r="L48" i="8"/>
  <c r="M48" i="8"/>
  <c r="N48" i="8"/>
  <c r="AK50" i="4" s="1"/>
  <c r="O48" i="8"/>
  <c r="AL50" i="4" s="1"/>
  <c r="P48" i="8"/>
  <c r="AM50" i="4" s="1"/>
  <c r="Q48" i="8"/>
  <c r="AN50" i="4" s="1"/>
  <c r="R48" i="8"/>
  <c r="AO50" i="4" s="1"/>
  <c r="S48" i="8"/>
  <c r="AP50" i="4" s="1"/>
  <c r="T48" i="8"/>
  <c r="H49" i="8"/>
  <c r="AE51" i="4" s="1"/>
  <c r="I49" i="8"/>
  <c r="AF51" i="4" s="1"/>
  <c r="J49" i="8"/>
  <c r="AG51" i="4" s="1"/>
  <c r="K49" i="8"/>
  <c r="AH51" i="4" s="1"/>
  <c r="L49" i="8"/>
  <c r="AI51" i="4" s="1"/>
  <c r="M49" i="8"/>
  <c r="AJ51" i="4" s="1"/>
  <c r="N49" i="8"/>
  <c r="O49" i="8"/>
  <c r="P49" i="8"/>
  <c r="AM51" i="4" s="1"/>
  <c r="Q49" i="8"/>
  <c r="AN51" i="4" s="1"/>
  <c r="R49" i="8"/>
  <c r="AO51" i="4" s="1"/>
  <c r="S49" i="8"/>
  <c r="AP51" i="4" s="1"/>
  <c r="T49" i="8"/>
  <c r="AQ51" i="4" s="1"/>
  <c r="H50" i="8"/>
  <c r="AE52" i="4" s="1"/>
  <c r="I50" i="8"/>
  <c r="J50" i="8"/>
  <c r="AG52" i="4" s="1"/>
  <c r="K50" i="8"/>
  <c r="AH52" i="4" s="1"/>
  <c r="L50" i="8"/>
  <c r="AI52" i="4" s="1"/>
  <c r="M50" i="8"/>
  <c r="AJ52" i="4" s="1"/>
  <c r="N50" i="8"/>
  <c r="AK52" i="4" s="1"/>
  <c r="O50" i="8"/>
  <c r="AL52" i="4" s="1"/>
  <c r="P50" i="8"/>
  <c r="AM52" i="4" s="1"/>
  <c r="Q50" i="8"/>
  <c r="R50" i="8"/>
  <c r="AO52" i="4" s="1"/>
  <c r="S50" i="8"/>
  <c r="AP52" i="4" s="1"/>
  <c r="T50" i="8"/>
  <c r="AQ52" i="4" s="1"/>
  <c r="H51" i="8"/>
  <c r="AE53" i="4" s="1"/>
  <c r="I51" i="8"/>
  <c r="AF53" i="4" s="1"/>
  <c r="J51" i="8"/>
  <c r="AG53" i="4" s="1"/>
  <c r="K51" i="8"/>
  <c r="AH53" i="4" s="1"/>
  <c r="L51" i="8"/>
  <c r="AI53" i="4" s="1"/>
  <c r="M51" i="8"/>
  <c r="AJ53" i="4" s="1"/>
  <c r="N51" i="8"/>
  <c r="AK53" i="4" s="1"/>
  <c r="O51" i="8"/>
  <c r="AL53" i="4" s="1"/>
  <c r="P51" i="8"/>
  <c r="AM53" i="4" s="1"/>
  <c r="Q51" i="8"/>
  <c r="AN53" i="4" s="1"/>
  <c r="R51" i="8"/>
  <c r="AO53" i="4" s="1"/>
  <c r="S51" i="8"/>
  <c r="AP53" i="4" s="1"/>
  <c r="T51" i="8"/>
  <c r="AQ53" i="4" s="1"/>
  <c r="H52" i="8"/>
  <c r="AE54" i="4" s="1"/>
  <c r="I52" i="8"/>
  <c r="AF54" i="4" s="1"/>
  <c r="J52" i="8"/>
  <c r="K52" i="8"/>
  <c r="AH54" i="4" s="1"/>
  <c r="L52" i="8"/>
  <c r="AI54" i="4" s="1"/>
  <c r="M52" i="8"/>
  <c r="AJ54" i="4" s="1"/>
  <c r="N52" i="8"/>
  <c r="AK54" i="4" s="1"/>
  <c r="O52" i="8"/>
  <c r="AL54" i="4" s="1"/>
  <c r="P52" i="8"/>
  <c r="AM54" i="4" s="1"/>
  <c r="Q52" i="8"/>
  <c r="AN54" i="4" s="1"/>
  <c r="R52" i="8"/>
  <c r="AO54" i="4" s="1"/>
  <c r="S52" i="8"/>
  <c r="AP54" i="4" s="1"/>
  <c r="T52" i="8"/>
  <c r="AQ54" i="4" s="1"/>
  <c r="H53" i="8"/>
  <c r="AE55" i="4" s="1"/>
  <c r="I53" i="8"/>
  <c r="AF55" i="4" s="1"/>
  <c r="J53" i="8"/>
  <c r="AG55" i="4" s="1"/>
  <c r="K53" i="8"/>
  <c r="AH55" i="4" s="1"/>
  <c r="L53" i="8"/>
  <c r="AI55" i="4" s="1"/>
  <c r="M53" i="8"/>
  <c r="AJ55" i="4" s="1"/>
  <c r="N53" i="8"/>
  <c r="AK55" i="4" s="1"/>
  <c r="O53" i="8"/>
  <c r="AL55" i="4" s="1"/>
  <c r="P53" i="8"/>
  <c r="AM55" i="4" s="1"/>
  <c r="Q53" i="8"/>
  <c r="AN55" i="4" s="1"/>
  <c r="R53" i="8"/>
  <c r="AO55" i="4" s="1"/>
  <c r="S53" i="8"/>
  <c r="AP55" i="4" s="1"/>
  <c r="T53" i="8"/>
  <c r="AQ55" i="4" s="1"/>
  <c r="H54" i="8"/>
  <c r="AE56" i="4" s="1"/>
  <c r="I54" i="8"/>
  <c r="AF56" i="4" s="1"/>
  <c r="J54" i="8"/>
  <c r="AG56" i="4" s="1"/>
  <c r="K54" i="8"/>
  <c r="AH56" i="4" s="1"/>
  <c r="L54" i="8"/>
  <c r="AI56" i="4" s="1"/>
  <c r="M54" i="8"/>
  <c r="AJ56" i="4" s="1"/>
  <c r="N54" i="8"/>
  <c r="AK56" i="4" s="1"/>
  <c r="O54" i="8"/>
  <c r="AL56" i="4" s="1"/>
  <c r="P54" i="8"/>
  <c r="AM56" i="4" s="1"/>
  <c r="Q54" i="8"/>
  <c r="AN56" i="4" s="1"/>
  <c r="R54" i="8"/>
  <c r="AO56" i="4" s="1"/>
  <c r="S54" i="8"/>
  <c r="AP56" i="4" s="1"/>
  <c r="T54" i="8"/>
  <c r="AQ56" i="4" s="1"/>
  <c r="G41" i="8" l="1"/>
  <c r="G45" i="8"/>
  <c r="G39" i="8"/>
  <c r="U4" i="8"/>
  <c r="G54" i="8"/>
  <c r="U7" i="8"/>
  <c r="G42" i="8"/>
  <c r="G53" i="8"/>
  <c r="G49" i="8"/>
  <c r="U9" i="8"/>
  <c r="U3" i="8"/>
  <c r="H55" i="8"/>
  <c r="N46" i="8"/>
  <c r="G50" i="8"/>
  <c r="U8" i="8"/>
  <c r="J55" i="8"/>
  <c r="AG54" i="4"/>
  <c r="G52" i="8"/>
  <c r="P46" i="8"/>
  <c r="AM37" i="4"/>
  <c r="M55" i="8"/>
  <c r="AJ50" i="4"/>
  <c r="U6" i="8"/>
  <c r="I55" i="8"/>
  <c r="AF52" i="4"/>
  <c r="L55" i="8"/>
  <c r="AI50" i="4"/>
  <c r="M46" i="8"/>
  <c r="AJ38" i="4"/>
  <c r="G51" i="8"/>
  <c r="L46" i="8"/>
  <c r="AI38" i="4"/>
  <c r="G28" i="8"/>
  <c r="U5" i="8"/>
  <c r="S55" i="8"/>
  <c r="K46" i="8"/>
  <c r="AH37" i="4"/>
  <c r="P55" i="8"/>
  <c r="Q55" i="8"/>
  <c r="AN52" i="4"/>
  <c r="T55" i="8"/>
  <c r="AQ50" i="4"/>
  <c r="J46" i="8"/>
  <c r="AG37" i="4"/>
  <c r="G37" i="8"/>
  <c r="K55" i="8"/>
  <c r="T46" i="8"/>
  <c r="AQ38" i="4"/>
  <c r="Q46" i="8"/>
  <c r="H46" i="8"/>
  <c r="AE37" i="4"/>
  <c r="G19" i="8"/>
  <c r="O55" i="8"/>
  <c r="AL51" i="4"/>
  <c r="S46" i="8"/>
  <c r="AP37" i="4"/>
  <c r="G38" i="8"/>
  <c r="N55" i="8"/>
  <c r="AK51" i="4"/>
  <c r="I46" i="8"/>
  <c r="O46" i="8"/>
  <c r="AL39" i="4"/>
  <c r="R46" i="8"/>
  <c r="AO37" i="4"/>
  <c r="G43" i="8"/>
  <c r="G48" i="8"/>
  <c r="R55" i="8"/>
  <c r="G47" i="8"/>
  <c r="G40" i="8"/>
  <c r="G10" i="8"/>
  <c r="E10" i="8"/>
  <c r="U2" i="8"/>
  <c r="G55" i="8" l="1"/>
  <c r="U10" i="8"/>
  <c r="G46" i="8"/>
  <c r="M6" i="7"/>
  <c r="M4" i="7"/>
  <c r="M3" i="7"/>
  <c r="D17" i="18" l="1"/>
  <c r="D11" i="18"/>
  <c r="D13" i="18"/>
  <c r="D15" i="18"/>
  <c r="D16" i="18"/>
  <c r="D12" i="18"/>
  <c r="D14" i="18"/>
  <c r="D10" i="18"/>
  <c r="AC50" i="4"/>
  <c r="AC51" i="4"/>
  <c r="AC52" i="4"/>
  <c r="AC53" i="4"/>
  <c r="AC54" i="4"/>
  <c r="AC55" i="4"/>
  <c r="AC56" i="4"/>
  <c r="AC49" i="4"/>
  <c r="J34" i="5"/>
  <c r="J49" i="4" s="1"/>
  <c r="K34" i="5"/>
  <c r="K49" i="4" s="1"/>
  <c r="L34" i="5"/>
  <c r="L49" i="4" s="1"/>
  <c r="M34" i="5"/>
  <c r="M49" i="4" s="1"/>
  <c r="N34" i="5"/>
  <c r="N49" i="4" s="1"/>
  <c r="O34" i="5"/>
  <c r="O49" i="4" s="1"/>
  <c r="P34" i="5"/>
  <c r="P49" i="4" s="1"/>
  <c r="Q34" i="5"/>
  <c r="Q49" i="4" s="1"/>
  <c r="R34" i="5"/>
  <c r="R49" i="4" s="1"/>
  <c r="S34" i="5"/>
  <c r="S49" i="4" s="1"/>
  <c r="T34" i="5"/>
  <c r="T49" i="4" s="1"/>
  <c r="U34" i="5"/>
  <c r="U49" i="4" s="1"/>
  <c r="V34" i="5"/>
  <c r="V49" i="4" s="1"/>
  <c r="W34" i="5"/>
  <c r="W49" i="4" s="1"/>
  <c r="X34" i="5"/>
  <c r="X49" i="4" s="1"/>
  <c r="Y34" i="5"/>
  <c r="Y49" i="4" s="1"/>
  <c r="Z34" i="5"/>
  <c r="Z49" i="4" s="1"/>
  <c r="AA34" i="5"/>
  <c r="AA49" i="4" s="1"/>
  <c r="AB34" i="5"/>
  <c r="AB49" i="4" s="1"/>
  <c r="AC34" i="5"/>
  <c r="AD34" i="5"/>
  <c r="AE34" i="5"/>
  <c r="AF34" i="5"/>
  <c r="J35" i="5"/>
  <c r="J50" i="4" s="1"/>
  <c r="K35" i="5"/>
  <c r="K50" i="4" s="1"/>
  <c r="L35" i="5"/>
  <c r="L50" i="4" s="1"/>
  <c r="M35" i="5"/>
  <c r="M50" i="4" s="1"/>
  <c r="N35" i="5"/>
  <c r="N50" i="4" s="1"/>
  <c r="O35" i="5"/>
  <c r="O50" i="4" s="1"/>
  <c r="P35" i="5"/>
  <c r="P50" i="4" s="1"/>
  <c r="Q35" i="5"/>
  <c r="Q50" i="4" s="1"/>
  <c r="R35" i="5"/>
  <c r="R50" i="4" s="1"/>
  <c r="S35" i="5"/>
  <c r="S50" i="4" s="1"/>
  <c r="T35" i="5"/>
  <c r="T50" i="4" s="1"/>
  <c r="U35" i="5"/>
  <c r="U50" i="4" s="1"/>
  <c r="V35" i="5"/>
  <c r="V50" i="4" s="1"/>
  <c r="W35" i="5"/>
  <c r="W50" i="4" s="1"/>
  <c r="X35" i="5"/>
  <c r="X50" i="4" s="1"/>
  <c r="Y35" i="5"/>
  <c r="Y50" i="4" s="1"/>
  <c r="Z35" i="5"/>
  <c r="Z50" i="4" s="1"/>
  <c r="AA35" i="5"/>
  <c r="AA50" i="4" s="1"/>
  <c r="AB35" i="5"/>
  <c r="AB50" i="4" s="1"/>
  <c r="AC35" i="5"/>
  <c r="AD35" i="5"/>
  <c r="AD50" i="4" s="1"/>
  <c r="AE35" i="5"/>
  <c r="AF35" i="5"/>
  <c r="J36" i="5"/>
  <c r="J51" i="4" s="1"/>
  <c r="K36" i="5"/>
  <c r="L36" i="5"/>
  <c r="L51" i="4" s="1"/>
  <c r="M36" i="5"/>
  <c r="M51" i="4" s="1"/>
  <c r="N36" i="5"/>
  <c r="N51" i="4" s="1"/>
  <c r="O36" i="5"/>
  <c r="O51" i="4" s="1"/>
  <c r="P36" i="5"/>
  <c r="P51" i="4" s="1"/>
  <c r="Q36" i="5"/>
  <c r="Q51" i="4" s="1"/>
  <c r="R36" i="5"/>
  <c r="R51" i="4" s="1"/>
  <c r="S36" i="5"/>
  <c r="S51" i="4" s="1"/>
  <c r="T36" i="5"/>
  <c r="T51" i="4" s="1"/>
  <c r="U36" i="5"/>
  <c r="U51" i="4" s="1"/>
  <c r="V36" i="5"/>
  <c r="W36" i="5"/>
  <c r="W51" i="4" s="1"/>
  <c r="X36" i="5"/>
  <c r="X51" i="4" s="1"/>
  <c r="Y36" i="5"/>
  <c r="Y51" i="4" s="1"/>
  <c r="Z36" i="5"/>
  <c r="Z51" i="4" s="1"/>
  <c r="AA36" i="5"/>
  <c r="AA51" i="4" s="1"/>
  <c r="AB36" i="5"/>
  <c r="AB51" i="4" s="1"/>
  <c r="AC36" i="5"/>
  <c r="AD36" i="5"/>
  <c r="AD51" i="4" s="1"/>
  <c r="AE36" i="5"/>
  <c r="AF36" i="5"/>
  <c r="J37" i="5"/>
  <c r="J52" i="4" s="1"/>
  <c r="K37" i="5"/>
  <c r="K52" i="4" s="1"/>
  <c r="L37" i="5"/>
  <c r="L52" i="4" s="1"/>
  <c r="M37" i="5"/>
  <c r="M52" i="4" s="1"/>
  <c r="N37" i="5"/>
  <c r="N52" i="4" s="1"/>
  <c r="O37" i="5"/>
  <c r="O52" i="4" s="1"/>
  <c r="P37" i="5"/>
  <c r="P52" i="4" s="1"/>
  <c r="Q37" i="5"/>
  <c r="R37" i="5"/>
  <c r="R52" i="4" s="1"/>
  <c r="S37" i="5"/>
  <c r="S52" i="4" s="1"/>
  <c r="T37" i="5"/>
  <c r="T52" i="4" s="1"/>
  <c r="U37" i="5"/>
  <c r="U52" i="4" s="1"/>
  <c r="V37" i="5"/>
  <c r="W37" i="5"/>
  <c r="W52" i="4" s="1"/>
  <c r="X37" i="5"/>
  <c r="X52" i="4" s="1"/>
  <c r="Y37" i="5"/>
  <c r="Z37" i="5"/>
  <c r="Z52" i="4" s="1"/>
  <c r="AA37" i="5"/>
  <c r="AA52" i="4" s="1"/>
  <c r="AB37" i="5"/>
  <c r="AB52" i="4" s="1"/>
  <c r="AC37" i="5"/>
  <c r="AD37" i="5"/>
  <c r="AD52" i="4" s="1"/>
  <c r="AE37" i="5"/>
  <c r="AF37" i="5"/>
  <c r="J38" i="5"/>
  <c r="J53" i="4" s="1"/>
  <c r="K38" i="5"/>
  <c r="K53" i="4" s="1"/>
  <c r="L38" i="5"/>
  <c r="L53" i="4" s="1"/>
  <c r="M38" i="5"/>
  <c r="N38" i="5"/>
  <c r="N53" i="4" s="1"/>
  <c r="O38" i="5"/>
  <c r="O53" i="4" s="1"/>
  <c r="P38" i="5"/>
  <c r="P53" i="4" s="1"/>
  <c r="Q38" i="5"/>
  <c r="Q53" i="4" s="1"/>
  <c r="R38" i="5"/>
  <c r="R53" i="4" s="1"/>
  <c r="S38" i="5"/>
  <c r="S53" i="4" s="1"/>
  <c r="T38" i="5"/>
  <c r="T53" i="4" s="1"/>
  <c r="U38" i="5"/>
  <c r="U53" i="4" s="1"/>
  <c r="V38" i="5"/>
  <c r="V53" i="4" s="1"/>
  <c r="W38" i="5"/>
  <c r="W53" i="4" s="1"/>
  <c r="X38" i="5"/>
  <c r="X53" i="4" s="1"/>
  <c r="Y38" i="5"/>
  <c r="Y53" i="4" s="1"/>
  <c r="Z38" i="5"/>
  <c r="Z53" i="4" s="1"/>
  <c r="AA38" i="5"/>
  <c r="AA53" i="4" s="1"/>
  <c r="AB38" i="5"/>
  <c r="AB53" i="4" s="1"/>
  <c r="AC38" i="5"/>
  <c r="AD38" i="5"/>
  <c r="AD53" i="4" s="1"/>
  <c r="AE38" i="5"/>
  <c r="AF38" i="5"/>
  <c r="J39" i="5"/>
  <c r="J54" i="4" s="1"/>
  <c r="K39" i="5"/>
  <c r="K54" i="4" s="1"/>
  <c r="L39" i="5"/>
  <c r="L54" i="4" s="1"/>
  <c r="M39" i="5"/>
  <c r="M54" i="4" s="1"/>
  <c r="N39" i="5"/>
  <c r="N54" i="4" s="1"/>
  <c r="O39" i="5"/>
  <c r="O54" i="4" s="1"/>
  <c r="P39" i="5"/>
  <c r="P54" i="4" s="1"/>
  <c r="Q39" i="5"/>
  <c r="Q54" i="4" s="1"/>
  <c r="R39" i="5"/>
  <c r="R54" i="4" s="1"/>
  <c r="S39" i="5"/>
  <c r="T39" i="5"/>
  <c r="T54" i="4" s="1"/>
  <c r="U39" i="5"/>
  <c r="U54" i="4" s="1"/>
  <c r="V39" i="5"/>
  <c r="W39" i="5"/>
  <c r="W54" i="4" s="1"/>
  <c r="X39" i="5"/>
  <c r="X54" i="4" s="1"/>
  <c r="Y39" i="5"/>
  <c r="Y54" i="4" s="1"/>
  <c r="Z39" i="5"/>
  <c r="Z54" i="4" s="1"/>
  <c r="AA39" i="5"/>
  <c r="AA54" i="4" s="1"/>
  <c r="AB39" i="5"/>
  <c r="AB54" i="4" s="1"/>
  <c r="AC39" i="5"/>
  <c r="AD39" i="5"/>
  <c r="AD54" i="4" s="1"/>
  <c r="AE39" i="5"/>
  <c r="AF39" i="5"/>
  <c r="J40" i="5"/>
  <c r="J55" i="4" s="1"/>
  <c r="K40" i="5"/>
  <c r="K55" i="4" s="1"/>
  <c r="L40" i="5"/>
  <c r="M40" i="5"/>
  <c r="M55" i="4" s="1"/>
  <c r="N40" i="5"/>
  <c r="N55" i="4" s="1"/>
  <c r="O40" i="5"/>
  <c r="P40" i="5"/>
  <c r="P55" i="4" s="1"/>
  <c r="Q40" i="5"/>
  <c r="Q55" i="4" s="1"/>
  <c r="R40" i="5"/>
  <c r="R55" i="4" s="1"/>
  <c r="S40" i="5"/>
  <c r="S55" i="4" s="1"/>
  <c r="T40" i="5"/>
  <c r="T55" i="4" s="1"/>
  <c r="U40" i="5"/>
  <c r="U55" i="4" s="1"/>
  <c r="V40" i="5"/>
  <c r="V55" i="4" s="1"/>
  <c r="W40" i="5"/>
  <c r="W55" i="4" s="1"/>
  <c r="X40" i="5"/>
  <c r="X55" i="4" s="1"/>
  <c r="Y40" i="5"/>
  <c r="Y55" i="4" s="1"/>
  <c r="Z40" i="5"/>
  <c r="Z55" i="4" s="1"/>
  <c r="AA40" i="5"/>
  <c r="AA55" i="4" s="1"/>
  <c r="AB40" i="5"/>
  <c r="AB55" i="4" s="1"/>
  <c r="AC40" i="5"/>
  <c r="AD40" i="5"/>
  <c r="AD55" i="4" s="1"/>
  <c r="AE40" i="5"/>
  <c r="AF40" i="5"/>
  <c r="J41" i="5"/>
  <c r="J56" i="4" s="1"/>
  <c r="J28" i="4" s="1"/>
  <c r="K41" i="5"/>
  <c r="K56" i="4" s="1"/>
  <c r="L41" i="5"/>
  <c r="L56" i="4" s="1"/>
  <c r="M41" i="5"/>
  <c r="M56" i="4" s="1"/>
  <c r="N41" i="5"/>
  <c r="N56" i="4" s="1"/>
  <c r="O41" i="5"/>
  <c r="O56" i="4" s="1"/>
  <c r="P41" i="5"/>
  <c r="P56" i="4" s="1"/>
  <c r="Q41" i="5"/>
  <c r="Q56" i="4" s="1"/>
  <c r="R41" i="5"/>
  <c r="R56" i="4" s="1"/>
  <c r="S41" i="5"/>
  <c r="S56" i="4" s="1"/>
  <c r="T41" i="5"/>
  <c r="T56" i="4" s="1"/>
  <c r="U41" i="5"/>
  <c r="U56" i="4" s="1"/>
  <c r="V41" i="5"/>
  <c r="W41" i="5"/>
  <c r="W56" i="4" s="1"/>
  <c r="X41" i="5"/>
  <c r="X56" i="4" s="1"/>
  <c r="Y41" i="5"/>
  <c r="Y56" i="4" s="1"/>
  <c r="Z41" i="5"/>
  <c r="Z56" i="4" s="1"/>
  <c r="AA41" i="5"/>
  <c r="AB41" i="5"/>
  <c r="AB56" i="4" s="1"/>
  <c r="AC41" i="5"/>
  <c r="AD41" i="5"/>
  <c r="AD56" i="4" s="1"/>
  <c r="AE41" i="5"/>
  <c r="AF41" i="5"/>
  <c r="I41" i="5"/>
  <c r="I56" i="4" s="1"/>
  <c r="I40" i="5"/>
  <c r="I55" i="4" s="1"/>
  <c r="I39" i="5"/>
  <c r="I54" i="4" s="1"/>
  <c r="I38" i="5"/>
  <c r="I53" i="4" s="1"/>
  <c r="I37" i="5"/>
  <c r="I52" i="4" s="1"/>
  <c r="I36" i="5"/>
  <c r="I51" i="4" s="1"/>
  <c r="I35" i="5"/>
  <c r="I50" i="4" s="1"/>
  <c r="C31" i="5"/>
  <c r="D31" i="5"/>
  <c r="E31" i="5"/>
  <c r="F31" i="5"/>
  <c r="G31" i="5"/>
  <c r="H31" i="5"/>
  <c r="I31" i="5"/>
  <c r="B31" i="5"/>
  <c r="AG34" i="5"/>
  <c r="AH34" i="5"/>
  <c r="I34" i="5"/>
  <c r="I49" i="4" s="1"/>
  <c r="J30" i="5"/>
  <c r="J29" i="5"/>
  <c r="J26" i="5"/>
  <c r="J27" i="5"/>
  <c r="L17" i="18" l="1"/>
  <c r="N17" i="18" s="1"/>
  <c r="P17" i="18" s="1"/>
  <c r="F11" i="18"/>
  <c r="N11" i="18" s="1"/>
  <c r="P11" i="18" s="1"/>
  <c r="F10" i="18"/>
  <c r="I14" i="18"/>
  <c r="N14" i="18" s="1"/>
  <c r="P14" i="18" s="1"/>
  <c r="L12" i="18"/>
  <c r="L16" i="18"/>
  <c r="K15" i="18"/>
  <c r="J13" i="18"/>
  <c r="J11" i="18"/>
  <c r="H17" i="18"/>
  <c r="J14" i="18"/>
  <c r="F16" i="18"/>
  <c r="G11" i="18"/>
  <c r="J10" i="18"/>
  <c r="I16" i="18"/>
  <c r="H15" i="18"/>
  <c r="K17" i="18"/>
  <c r="L10" i="18"/>
  <c r="K14" i="18"/>
  <c r="I12" i="18"/>
  <c r="K16" i="18"/>
  <c r="N16" i="18" s="1"/>
  <c r="P16" i="18" s="1"/>
  <c r="J15" i="18"/>
  <c r="N15" i="18" s="1"/>
  <c r="P15" i="18" s="1"/>
  <c r="L13" i="18"/>
  <c r="E11" i="18"/>
  <c r="M11" i="18" s="1"/>
  <c r="G17" i="18"/>
  <c r="E13" i="18"/>
  <c r="I10" i="18"/>
  <c r="G14" i="18"/>
  <c r="E12" i="18"/>
  <c r="H16" i="18"/>
  <c r="L15" i="18"/>
  <c r="K13" i="18"/>
  <c r="I11" i="18"/>
  <c r="I17" i="18"/>
  <c r="K10" i="18"/>
  <c r="J12" i="18"/>
  <c r="E15" i="18"/>
  <c r="K12" i="18"/>
  <c r="G10" i="18"/>
  <c r="H14" i="18"/>
  <c r="H12" i="18"/>
  <c r="G16" i="18"/>
  <c r="I15" i="18"/>
  <c r="F13" i="18"/>
  <c r="M13" i="18" s="1"/>
  <c r="K11" i="18"/>
  <c r="E17" i="18"/>
  <c r="I13" i="18"/>
  <c r="E10" i="18"/>
  <c r="L14" i="18"/>
  <c r="G12" i="18"/>
  <c r="N12" i="18" s="1"/>
  <c r="P12" i="18" s="1"/>
  <c r="J16" i="18"/>
  <c r="F15" i="18"/>
  <c r="G13" i="18"/>
  <c r="H11" i="18"/>
  <c r="J17" i="18"/>
  <c r="F14" i="18"/>
  <c r="H10" i="18"/>
  <c r="E14" i="18"/>
  <c r="F12" i="18"/>
  <c r="E16" i="18"/>
  <c r="G15" i="18"/>
  <c r="H13" i="18"/>
  <c r="N13" i="18" s="1"/>
  <c r="P13" i="18" s="1"/>
  <c r="L11" i="18"/>
  <c r="F17" i="18"/>
  <c r="M17" i="18" s="1"/>
  <c r="D23" i="18"/>
  <c r="D24" i="18"/>
  <c r="D19" i="18"/>
  <c r="D25" i="18"/>
  <c r="D22" i="18"/>
  <c r="D21" i="18"/>
  <c r="D20" i="18"/>
  <c r="D18" i="18"/>
  <c r="V52" i="4"/>
  <c r="V56" i="4"/>
  <c r="V51" i="4"/>
  <c r="L42" i="5"/>
  <c r="S42" i="5"/>
  <c r="Y42" i="5"/>
  <c r="Q42" i="5"/>
  <c r="AD42" i="5"/>
  <c r="L55" i="4"/>
  <c r="AA42" i="5"/>
  <c r="AD49" i="4"/>
  <c r="S54" i="4"/>
  <c r="Q52" i="4"/>
  <c r="O42" i="5"/>
  <c r="V42" i="5"/>
  <c r="V54" i="4"/>
  <c r="N42" i="5"/>
  <c r="M42" i="5"/>
  <c r="AB42" i="5"/>
  <c r="K42" i="5"/>
  <c r="J42" i="5"/>
  <c r="O55" i="4"/>
  <c r="M53" i="4"/>
  <c r="Y52" i="4"/>
  <c r="K51" i="4"/>
  <c r="AA56" i="4"/>
  <c r="AA28" i="4" s="1"/>
  <c r="T42" i="5"/>
  <c r="AF42" i="5"/>
  <c r="P42" i="5"/>
  <c r="W42" i="5"/>
  <c r="U42" i="5"/>
  <c r="R42" i="5"/>
  <c r="X42" i="5"/>
  <c r="AE42" i="5"/>
  <c r="AC42" i="5"/>
  <c r="Z42" i="5"/>
  <c r="H35" i="5"/>
  <c r="H36" i="5"/>
  <c r="H37" i="5"/>
  <c r="H38" i="5"/>
  <c r="H39" i="5"/>
  <c r="H40" i="5"/>
  <c r="H41" i="5"/>
  <c r="M15" i="18" l="1"/>
  <c r="M12" i="18"/>
  <c r="O14" i="18"/>
  <c r="Q14" i="18" s="1"/>
  <c r="M16" i="18"/>
  <c r="E24" i="18"/>
  <c r="G18" i="18"/>
  <c r="G20" i="18"/>
  <c r="N20" i="18" s="1"/>
  <c r="P20" i="18" s="1"/>
  <c r="F21" i="18"/>
  <c r="J22" i="18"/>
  <c r="L25" i="18"/>
  <c r="N25" i="18" s="1"/>
  <c r="P25" i="18" s="1"/>
  <c r="F19" i="18"/>
  <c r="N19" i="18" s="1"/>
  <c r="P19" i="18" s="1"/>
  <c r="I24" i="18"/>
  <c r="G23" i="18"/>
  <c r="J18" i="18"/>
  <c r="J20" i="18"/>
  <c r="H21" i="18"/>
  <c r="N21" i="18" s="1"/>
  <c r="P21" i="18" s="1"/>
  <c r="K22" i="18"/>
  <c r="K25" i="18"/>
  <c r="I19" i="18"/>
  <c r="G24" i="18"/>
  <c r="J23" i="18"/>
  <c r="N23" i="18" s="1"/>
  <c r="P23" i="18" s="1"/>
  <c r="F20" i="18"/>
  <c r="E18" i="18"/>
  <c r="L20" i="18"/>
  <c r="E21" i="18"/>
  <c r="H22" i="18"/>
  <c r="J25" i="18"/>
  <c r="K19" i="18"/>
  <c r="K24" i="18"/>
  <c r="N24" i="18" s="1"/>
  <c r="P24" i="18" s="1"/>
  <c r="H23" i="18"/>
  <c r="G25" i="18"/>
  <c r="G19" i="18"/>
  <c r="H18" i="18"/>
  <c r="I20" i="18"/>
  <c r="K21" i="18"/>
  <c r="L22" i="18"/>
  <c r="F25" i="18"/>
  <c r="H19" i="18"/>
  <c r="L24" i="18"/>
  <c r="E23" i="18"/>
  <c r="M23" i="18" s="1"/>
  <c r="K23" i="18"/>
  <c r="E20" i="18"/>
  <c r="L21" i="18"/>
  <c r="G22" i="18"/>
  <c r="H25" i="18"/>
  <c r="J19" i="18"/>
  <c r="J24" i="18"/>
  <c r="I23" i="18"/>
  <c r="F18" i="18"/>
  <c r="O19" i="18" s="1"/>
  <c r="I22" i="18"/>
  <c r="N22" i="18" s="1"/>
  <c r="P22" i="18" s="1"/>
  <c r="K18" i="18"/>
  <c r="L18" i="18"/>
  <c r="K20" i="18"/>
  <c r="J21" i="18"/>
  <c r="E22" i="18"/>
  <c r="I25" i="18"/>
  <c r="L19" i="18"/>
  <c r="H24" i="18"/>
  <c r="L23" i="18"/>
  <c r="I21" i="18"/>
  <c r="I18" i="18"/>
  <c r="H20" i="18"/>
  <c r="G21" i="18"/>
  <c r="F22" i="18"/>
  <c r="E25" i="18"/>
  <c r="M25" i="18" s="1"/>
  <c r="E19" i="18"/>
  <c r="F24" i="18"/>
  <c r="M24" i="18" s="1"/>
  <c r="F23" i="18"/>
  <c r="M14" i="18"/>
  <c r="O11" i="18"/>
  <c r="Q11" i="18" s="1"/>
  <c r="M10" i="18"/>
  <c r="O13" i="18"/>
  <c r="Q13" i="18" s="1"/>
  <c r="O16" i="18"/>
  <c r="Q16" i="18" s="1"/>
  <c r="O15" i="18"/>
  <c r="Q15" i="18" s="1"/>
  <c r="N10" i="18"/>
  <c r="P10" i="18" s="1"/>
  <c r="O10" i="18"/>
  <c r="O12" i="18"/>
  <c r="Q12" i="18" s="1"/>
  <c r="O17" i="18"/>
  <c r="Q17" i="18" s="1"/>
  <c r="J25" i="5"/>
  <c r="J31" i="5" s="1"/>
  <c r="Q19" i="18" l="1"/>
  <c r="M20" i="18"/>
  <c r="Q10" i="18"/>
  <c r="O22" i="18"/>
  <c r="Q22" i="18" s="1"/>
  <c r="M21" i="18"/>
  <c r="M22" i="18"/>
  <c r="M19" i="18"/>
  <c r="O24" i="18"/>
  <c r="Q24" i="18" s="1"/>
  <c r="O21" i="18"/>
  <c r="Q21" i="18" s="1"/>
  <c r="O18" i="18"/>
  <c r="Q18" i="18" s="1"/>
  <c r="N18" i="18"/>
  <c r="P18" i="18" s="1"/>
  <c r="O20" i="18"/>
  <c r="Q20" i="18" s="1"/>
  <c r="O25" i="18"/>
  <c r="Q25" i="18" s="1"/>
  <c r="M18" i="18"/>
  <c r="O23" i="18"/>
  <c r="Q23" i="18" s="1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AQ57" i="4"/>
  <c r="AR57" i="4"/>
  <c r="AS57" i="4"/>
  <c r="AT57" i="4"/>
  <c r="AU57" i="4"/>
  <c r="AV57" i="4"/>
  <c r="AW57" i="4"/>
  <c r="I57" i="4"/>
  <c r="I44" i="4"/>
  <c r="H36" i="4"/>
  <c r="E84" i="4"/>
  <c r="J77" i="4"/>
  <c r="I77" i="4"/>
  <c r="H77" i="4"/>
  <c r="AG59" i="4"/>
  <c r="H56" i="4"/>
  <c r="H55" i="4"/>
  <c r="H54" i="4"/>
  <c r="H53" i="4"/>
  <c r="H52" i="4"/>
  <c r="H51" i="4"/>
  <c r="H50" i="4"/>
  <c r="H49" i="4"/>
  <c r="H48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H43" i="4"/>
  <c r="F43" i="4"/>
  <c r="E43" i="4" s="1"/>
  <c r="H42" i="4"/>
  <c r="F42" i="4"/>
  <c r="E42" i="4" s="1"/>
  <c r="H41" i="4"/>
  <c r="F41" i="4"/>
  <c r="E41" i="4" s="1"/>
  <c r="H40" i="4"/>
  <c r="F40" i="4"/>
  <c r="E40" i="4" s="1"/>
  <c r="H39" i="4"/>
  <c r="F39" i="4"/>
  <c r="E39" i="4" s="1"/>
  <c r="H38" i="4"/>
  <c r="F38" i="4"/>
  <c r="E38" i="4" s="1"/>
  <c r="H37" i="4"/>
  <c r="F37" i="4"/>
  <c r="E37" i="4" s="1"/>
  <c r="AQ35" i="4"/>
  <c r="AQ48" i="4" s="1"/>
  <c r="AP35" i="4"/>
  <c r="AP48" i="4" s="1"/>
  <c r="AO35" i="4"/>
  <c r="AO48" i="4" s="1"/>
  <c r="AN35" i="4"/>
  <c r="AN48" i="4" s="1"/>
  <c r="AM35" i="4"/>
  <c r="AM48" i="4" s="1"/>
  <c r="AL35" i="4"/>
  <c r="AL48" i="4" s="1"/>
  <c r="AK35" i="4"/>
  <c r="AK48" i="4" s="1"/>
  <c r="AJ35" i="4"/>
  <c r="AJ48" i="4" s="1"/>
  <c r="AI35" i="4"/>
  <c r="AI48" i="4" s="1"/>
  <c r="AH35" i="4"/>
  <c r="AH48" i="4" s="1"/>
  <c r="AF35" i="4"/>
  <c r="AF48" i="4" s="1"/>
  <c r="AE35" i="4"/>
  <c r="AE48" i="4" s="1"/>
  <c r="AD35" i="4"/>
  <c r="AD48" i="4" s="1"/>
  <c r="AC35" i="4"/>
  <c r="AC48" i="4" s="1"/>
  <c r="AB35" i="4"/>
  <c r="AB48" i="4" s="1"/>
  <c r="AA35" i="4"/>
  <c r="AA48" i="4" s="1"/>
  <c r="Z35" i="4"/>
  <c r="Z48" i="4" s="1"/>
  <c r="Y35" i="4"/>
  <c r="Y48" i="4" s="1"/>
  <c r="X35" i="4"/>
  <c r="X48" i="4" s="1"/>
  <c r="W35" i="4"/>
  <c r="W48" i="4" s="1"/>
  <c r="V35" i="4"/>
  <c r="V48" i="4" s="1"/>
  <c r="U35" i="4"/>
  <c r="U48" i="4" s="1"/>
  <c r="T35" i="4"/>
  <c r="T48" i="4" s="1"/>
  <c r="S35" i="4"/>
  <c r="S48" i="4" s="1"/>
  <c r="R35" i="4"/>
  <c r="R48" i="4" s="1"/>
  <c r="Q35" i="4"/>
  <c r="Q48" i="4" s="1"/>
  <c r="P35" i="4"/>
  <c r="P48" i="4" s="1"/>
  <c r="O35" i="4"/>
  <c r="O48" i="4" s="1"/>
  <c r="N35" i="4"/>
  <c r="N48" i="4" s="1"/>
  <c r="M35" i="4"/>
  <c r="M48" i="4" s="1"/>
  <c r="L35" i="4"/>
  <c r="L48" i="4" s="1"/>
  <c r="K35" i="4"/>
  <c r="K48" i="4" s="1"/>
  <c r="J35" i="4"/>
  <c r="J48" i="4" s="1"/>
  <c r="I35" i="4"/>
  <c r="I48" i="4" s="1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I28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AQ20" i="4"/>
  <c r="AP20" i="4"/>
  <c r="AO20" i="4"/>
  <c r="AN20" i="4"/>
  <c r="AM20" i="4"/>
  <c r="AL20" i="4"/>
  <c r="AK20" i="4"/>
  <c r="AJ20" i="4"/>
  <c r="AQ15" i="4"/>
  <c r="AP15" i="4"/>
  <c r="AO15" i="4"/>
  <c r="AN15" i="4"/>
  <c r="AM15" i="4"/>
  <c r="AL15" i="4"/>
  <c r="AK15" i="4"/>
  <c r="AJ15" i="4"/>
  <c r="AI15" i="4"/>
  <c r="AH15" i="4"/>
  <c r="AF15" i="4"/>
  <c r="AE15" i="4"/>
  <c r="AD15" i="4"/>
  <c r="AC15" i="4"/>
  <c r="AB15" i="4"/>
  <c r="AA15" i="4"/>
  <c r="Z15" i="4"/>
  <c r="X15" i="4"/>
  <c r="V15" i="4"/>
  <c r="V16" i="4" s="1"/>
  <c r="T15" i="4"/>
  <c r="S15" i="4"/>
  <c r="Q15" i="4"/>
  <c r="O15" i="4"/>
  <c r="O16" i="4" s="1"/>
  <c r="N15" i="4"/>
  <c r="M15" i="4"/>
  <c r="L15" i="4"/>
  <c r="K15" i="4"/>
  <c r="J15" i="4"/>
  <c r="I15" i="4"/>
  <c r="H14" i="4"/>
  <c r="F14" i="4" s="1"/>
  <c r="E14" i="4" s="1"/>
  <c r="H13" i="4"/>
  <c r="F13" i="4" s="1"/>
  <c r="E13" i="4" s="1"/>
  <c r="H12" i="4"/>
  <c r="F12" i="4" s="1"/>
  <c r="E12" i="4" s="1"/>
  <c r="H11" i="4"/>
  <c r="F11" i="4" s="1"/>
  <c r="E11" i="4" s="1"/>
  <c r="H10" i="4"/>
  <c r="F10" i="4" s="1"/>
  <c r="E10" i="4" s="1"/>
  <c r="H9" i="4"/>
  <c r="F9" i="4" s="1"/>
  <c r="E9" i="4" s="1"/>
  <c r="H8" i="4"/>
  <c r="F8" i="4" s="1"/>
  <c r="E8" i="4" s="1"/>
  <c r="H7" i="4"/>
  <c r="F7" i="4" s="1"/>
  <c r="E7" i="4" s="1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I22" i="2"/>
  <c r="I23" i="2"/>
  <c r="I24" i="2"/>
  <c r="I25" i="2"/>
  <c r="I26" i="2"/>
  <c r="I27" i="2"/>
  <c r="I28" i="2"/>
  <c r="I21" i="2"/>
  <c r="H7" i="2"/>
  <c r="AC15" i="2"/>
  <c r="AK15" i="2"/>
  <c r="H8" i="2"/>
  <c r="F8" i="2" s="1"/>
  <c r="E8" i="2" s="1"/>
  <c r="O15" i="2"/>
  <c r="O16" i="2" s="1"/>
  <c r="AE15" i="2"/>
  <c r="AM15" i="2"/>
  <c r="I15" i="2"/>
  <c r="Q15" i="2"/>
  <c r="AO15" i="2"/>
  <c r="H10" i="2"/>
  <c r="F10" i="2" s="1"/>
  <c r="E10" i="2" s="1"/>
  <c r="K15" i="2"/>
  <c r="S15" i="2"/>
  <c r="AA15" i="2"/>
  <c r="H11" i="2"/>
  <c r="F11" i="2" s="1"/>
  <c r="E11" i="2" s="1"/>
  <c r="H12" i="2"/>
  <c r="F12" i="2" s="1"/>
  <c r="E12" i="2" s="1"/>
  <c r="H13" i="2"/>
  <c r="F13" i="2" s="1"/>
  <c r="E13" i="2" s="1"/>
  <c r="H14" i="2"/>
  <c r="F14" i="2" s="1"/>
  <c r="E14" i="2" s="1"/>
  <c r="J15" i="2"/>
  <c r="L15" i="2"/>
  <c r="M15" i="2"/>
  <c r="N15" i="2"/>
  <c r="T15" i="2"/>
  <c r="V15" i="2"/>
  <c r="V16" i="2" s="1"/>
  <c r="X15" i="2"/>
  <c r="Z15" i="2"/>
  <c r="AB15" i="2"/>
  <c r="AD15" i="2"/>
  <c r="AF15" i="2"/>
  <c r="AH15" i="2"/>
  <c r="AI15" i="2"/>
  <c r="AJ15" i="2"/>
  <c r="AL15" i="2"/>
  <c r="AN15" i="2"/>
  <c r="AP15" i="2"/>
  <c r="AQ15" i="2"/>
  <c r="AJ20" i="2"/>
  <c r="AK20" i="2"/>
  <c r="AL20" i="2"/>
  <c r="AM20" i="2"/>
  <c r="AN20" i="2"/>
  <c r="AO20" i="2"/>
  <c r="AP20" i="2"/>
  <c r="AQ20" i="2"/>
  <c r="I35" i="2"/>
  <c r="I48" i="2" s="1"/>
  <c r="J35" i="2"/>
  <c r="J48" i="2" s="1"/>
  <c r="K35" i="2"/>
  <c r="K48" i="2" s="1"/>
  <c r="L35" i="2"/>
  <c r="L48" i="2" s="1"/>
  <c r="M35" i="2"/>
  <c r="M48" i="2" s="1"/>
  <c r="N35" i="2"/>
  <c r="N48" i="2" s="1"/>
  <c r="O35" i="2"/>
  <c r="O48" i="2" s="1"/>
  <c r="P35" i="2"/>
  <c r="P48" i="2" s="1"/>
  <c r="Q35" i="2"/>
  <c r="Q48" i="2" s="1"/>
  <c r="R35" i="2"/>
  <c r="R48" i="2" s="1"/>
  <c r="S35" i="2"/>
  <c r="S48" i="2" s="1"/>
  <c r="T35" i="2"/>
  <c r="T48" i="2" s="1"/>
  <c r="U35" i="2"/>
  <c r="U48" i="2" s="1"/>
  <c r="V35" i="2"/>
  <c r="V48" i="2" s="1"/>
  <c r="W35" i="2"/>
  <c r="W48" i="2" s="1"/>
  <c r="X35" i="2"/>
  <c r="X48" i="2" s="1"/>
  <c r="Y35" i="2"/>
  <c r="Y48" i="2" s="1"/>
  <c r="Z35" i="2"/>
  <c r="Z48" i="2" s="1"/>
  <c r="AA35" i="2"/>
  <c r="AA48" i="2" s="1"/>
  <c r="AB35" i="2"/>
  <c r="AB48" i="2" s="1"/>
  <c r="AC35" i="2"/>
  <c r="AC48" i="2" s="1"/>
  <c r="AD35" i="2"/>
  <c r="AD48" i="2" s="1"/>
  <c r="AE35" i="2"/>
  <c r="AE48" i="2" s="1"/>
  <c r="AF35" i="2"/>
  <c r="AF48" i="2" s="1"/>
  <c r="AH35" i="2"/>
  <c r="AH48" i="2" s="1"/>
  <c r="AI35" i="2"/>
  <c r="AI48" i="2" s="1"/>
  <c r="AJ35" i="2"/>
  <c r="AJ48" i="2" s="1"/>
  <c r="AK35" i="2"/>
  <c r="AK48" i="2" s="1"/>
  <c r="AL35" i="2"/>
  <c r="AL48" i="2" s="1"/>
  <c r="AM35" i="2"/>
  <c r="AM48" i="2" s="1"/>
  <c r="AN35" i="2"/>
  <c r="AN48" i="2" s="1"/>
  <c r="AO35" i="2"/>
  <c r="AO48" i="2" s="1"/>
  <c r="AP35" i="2"/>
  <c r="AP48" i="2" s="1"/>
  <c r="AQ35" i="2"/>
  <c r="AQ48" i="2" s="1"/>
  <c r="F36" i="2"/>
  <c r="H37" i="2"/>
  <c r="F37" i="2"/>
  <c r="E37" i="2" s="1"/>
  <c r="M44" i="2"/>
  <c r="U44" i="2"/>
  <c r="AC44" i="2"/>
  <c r="AK44" i="2"/>
  <c r="H38" i="2"/>
  <c r="O44" i="2"/>
  <c r="F38" i="2"/>
  <c r="E38" i="2" s="1"/>
  <c r="AE44" i="2"/>
  <c r="AM44" i="2"/>
  <c r="F39" i="2"/>
  <c r="E39" i="2" s="1"/>
  <c r="Q44" i="2"/>
  <c r="Y44" i="2"/>
  <c r="AG44" i="2"/>
  <c r="AO44" i="2"/>
  <c r="F40" i="2"/>
  <c r="E40" i="2" s="1"/>
  <c r="H41" i="2"/>
  <c r="F41" i="2"/>
  <c r="E41" i="2" s="1"/>
  <c r="H42" i="2"/>
  <c r="F42" i="2"/>
  <c r="E42" i="2" s="1"/>
  <c r="F43" i="2"/>
  <c r="E43" i="2" s="1"/>
  <c r="J44" i="2"/>
  <c r="K44" i="2"/>
  <c r="L44" i="2"/>
  <c r="N44" i="2"/>
  <c r="P44" i="2"/>
  <c r="R44" i="2"/>
  <c r="S44" i="2"/>
  <c r="T44" i="2"/>
  <c r="V44" i="2"/>
  <c r="X44" i="2"/>
  <c r="Z44" i="2"/>
  <c r="AA44" i="2"/>
  <c r="AB44" i="2"/>
  <c r="AD44" i="2"/>
  <c r="AF44" i="2"/>
  <c r="AH44" i="2"/>
  <c r="AI44" i="2"/>
  <c r="AJ44" i="2"/>
  <c r="AL44" i="2"/>
  <c r="AN44" i="2"/>
  <c r="AP44" i="2"/>
  <c r="AQ44" i="2"/>
  <c r="H48" i="2"/>
  <c r="H49" i="2"/>
  <c r="H51" i="2"/>
  <c r="H52" i="2"/>
  <c r="H53" i="2"/>
  <c r="H54" i="2"/>
  <c r="H55" i="2"/>
  <c r="H56" i="2"/>
  <c r="AR57" i="2"/>
  <c r="AS57" i="2"/>
  <c r="AG59" i="2"/>
  <c r="H77" i="2"/>
  <c r="I77" i="2"/>
  <c r="J77" i="2"/>
  <c r="E84" i="2"/>
  <c r="D84" i="18" l="1"/>
  <c r="D88" i="18"/>
  <c r="P29" i="2"/>
  <c r="P59" i="2" s="1"/>
  <c r="AD29" i="2"/>
  <c r="AD59" i="2" s="1"/>
  <c r="Z29" i="2"/>
  <c r="Z59" i="2" s="1"/>
  <c r="H22" i="2"/>
  <c r="N29" i="2"/>
  <c r="N31" i="2" s="1"/>
  <c r="AJ29" i="2"/>
  <c r="AJ59" i="2" s="1"/>
  <c r="L29" i="2"/>
  <c r="L31" i="2" s="1"/>
  <c r="AH29" i="2"/>
  <c r="AH59" i="2" s="1"/>
  <c r="AL29" i="2"/>
  <c r="AL59" i="2" s="1"/>
  <c r="T29" i="2"/>
  <c r="T59" i="2" s="1"/>
  <c r="AP29" i="2"/>
  <c r="AP59" i="2" s="1"/>
  <c r="E15" i="4"/>
  <c r="AA29" i="2"/>
  <c r="AA59" i="2" s="1"/>
  <c r="W29" i="2"/>
  <c r="W59" i="2" s="1"/>
  <c r="AQ29" i="2"/>
  <c r="AQ59" i="2" s="1"/>
  <c r="S29" i="2"/>
  <c r="AN29" i="2"/>
  <c r="AN59" i="2" s="1"/>
  <c r="I29" i="2"/>
  <c r="I59" i="2" s="1"/>
  <c r="X29" i="2"/>
  <c r="X59" i="2" s="1"/>
  <c r="V29" i="2"/>
  <c r="V59" i="2" s="1"/>
  <c r="J29" i="2"/>
  <c r="J59" i="2" s="1"/>
  <c r="AF29" i="2"/>
  <c r="AF59" i="2" s="1"/>
  <c r="H26" i="2"/>
  <c r="S16" i="4"/>
  <c r="R29" i="2"/>
  <c r="R59" i="2" s="1"/>
  <c r="AB29" i="2"/>
  <c r="AB59" i="2" s="1"/>
  <c r="I16" i="4"/>
  <c r="H25" i="2"/>
  <c r="AI29" i="2"/>
  <c r="AI59" i="2" s="1"/>
  <c r="K29" i="2"/>
  <c r="K31" i="2" s="1"/>
  <c r="U29" i="2"/>
  <c r="U59" i="2" s="1"/>
  <c r="AE29" i="2"/>
  <c r="AE59" i="2" s="1"/>
  <c r="Y29" i="2"/>
  <c r="Y59" i="2" s="1"/>
  <c r="H24" i="2"/>
  <c r="Q29" i="2"/>
  <c r="Q59" i="2" s="1"/>
  <c r="H15" i="4"/>
  <c r="AC29" i="2"/>
  <c r="AC59" i="2" s="1"/>
  <c r="AM29" i="2"/>
  <c r="AM59" i="2" s="1"/>
  <c r="H21" i="2"/>
  <c r="D89" i="18"/>
  <c r="D87" i="18"/>
  <c r="D86" i="18"/>
  <c r="AK29" i="2"/>
  <c r="AK59" i="2" s="1"/>
  <c r="M29" i="2"/>
  <c r="M31" i="2" s="1"/>
  <c r="AO29" i="2"/>
  <c r="AO59" i="2" s="1"/>
  <c r="D85" i="18"/>
  <c r="D83" i="18"/>
  <c r="D82" i="18"/>
  <c r="H57" i="4"/>
  <c r="I21" i="4"/>
  <c r="I29" i="4" s="1"/>
  <c r="F36" i="4"/>
  <c r="E36" i="4" s="1"/>
  <c r="E44" i="4" s="1"/>
  <c r="AI29" i="4"/>
  <c r="AI59" i="4" s="1"/>
  <c r="AQ29" i="4"/>
  <c r="AQ59" i="4" s="1"/>
  <c r="M29" i="4"/>
  <c r="M59" i="4" s="1"/>
  <c r="U29" i="4"/>
  <c r="U59" i="4" s="1"/>
  <c r="AC29" i="4"/>
  <c r="AC59" i="4" s="1"/>
  <c r="AK29" i="4"/>
  <c r="AK59" i="4" s="1"/>
  <c r="H25" i="4"/>
  <c r="H26" i="4"/>
  <c r="N29" i="4"/>
  <c r="N59" i="4" s="1"/>
  <c r="V29" i="4"/>
  <c r="V59" i="4" s="1"/>
  <c r="AD29" i="4"/>
  <c r="AD59" i="4" s="1"/>
  <c r="AL29" i="4"/>
  <c r="AL59" i="4" s="1"/>
  <c r="O29" i="4"/>
  <c r="O59" i="4" s="1"/>
  <c r="W29" i="4"/>
  <c r="W59" i="4" s="1"/>
  <c r="AE29" i="4"/>
  <c r="AE59" i="4" s="1"/>
  <c r="AM29" i="4"/>
  <c r="AM59" i="4" s="1"/>
  <c r="H23" i="4"/>
  <c r="H24" i="4"/>
  <c r="P29" i="4"/>
  <c r="P59" i="4" s="1"/>
  <c r="X29" i="4"/>
  <c r="X59" i="4" s="1"/>
  <c r="AF29" i="4"/>
  <c r="AF59" i="4" s="1"/>
  <c r="AN29" i="4"/>
  <c r="AN59" i="4" s="1"/>
  <c r="Q29" i="4"/>
  <c r="Q59" i="4" s="1"/>
  <c r="Y29" i="4"/>
  <c r="Y59" i="4" s="1"/>
  <c r="AO29" i="4"/>
  <c r="AO59" i="4" s="1"/>
  <c r="H22" i="4"/>
  <c r="H44" i="4"/>
  <c r="J29" i="4"/>
  <c r="J59" i="4" s="1"/>
  <c r="R29" i="4"/>
  <c r="R59" i="4" s="1"/>
  <c r="Z29" i="4"/>
  <c r="Z59" i="4" s="1"/>
  <c r="AH29" i="4"/>
  <c r="AH59" i="4" s="1"/>
  <c r="AP29" i="4"/>
  <c r="AP59" i="4" s="1"/>
  <c r="K29" i="4"/>
  <c r="K31" i="4" s="1"/>
  <c r="S29" i="4"/>
  <c r="AA29" i="4"/>
  <c r="AA59" i="4" s="1"/>
  <c r="H27" i="4"/>
  <c r="H28" i="4"/>
  <c r="L29" i="4"/>
  <c r="L31" i="4" s="1"/>
  <c r="T29" i="4"/>
  <c r="T59" i="4" s="1"/>
  <c r="AB29" i="4"/>
  <c r="AB59" i="4" s="1"/>
  <c r="AJ29" i="4"/>
  <c r="AJ59" i="4" s="1"/>
  <c r="F15" i="4"/>
  <c r="S16" i="2"/>
  <c r="O29" i="2"/>
  <c r="H28" i="2"/>
  <c r="H27" i="2"/>
  <c r="H23" i="2"/>
  <c r="I16" i="2"/>
  <c r="H57" i="2"/>
  <c r="E36" i="2"/>
  <c r="E44" i="2" s="1"/>
  <c r="F44" i="2"/>
  <c r="F7" i="2"/>
  <c r="H50" i="2"/>
  <c r="H43" i="2"/>
  <c r="H39" i="2"/>
  <c r="H9" i="2"/>
  <c r="F9" i="2" s="1"/>
  <c r="E9" i="2" s="1"/>
  <c r="I44" i="2"/>
  <c r="H40" i="2"/>
  <c r="H36" i="2"/>
  <c r="W44" i="2"/>
  <c r="G84" i="18"/>
  <c r="H84" i="18"/>
  <c r="K84" i="18"/>
  <c r="I84" i="18"/>
  <c r="J84" i="18"/>
  <c r="N84" i="18" l="1"/>
  <c r="P84" i="18" s="1"/>
  <c r="F7" i="26"/>
  <c r="E7" i="26" s="1"/>
  <c r="K59" i="2"/>
  <c r="N59" i="2"/>
  <c r="V30" i="2"/>
  <c r="S30" i="2"/>
  <c r="S59" i="2"/>
  <c r="X30" i="2"/>
  <c r="L59" i="2"/>
  <c r="I31" i="2"/>
  <c r="M59" i="2"/>
  <c r="O30" i="2"/>
  <c r="S30" i="4"/>
  <c r="X30" i="4"/>
  <c r="N31" i="4"/>
  <c r="S59" i="4"/>
  <c r="O30" i="4"/>
  <c r="H21" i="4"/>
  <c r="F44" i="4"/>
  <c r="K59" i="4"/>
  <c r="H29" i="4"/>
  <c r="H58" i="4" s="1"/>
  <c r="M31" i="4"/>
  <c r="V30" i="4"/>
  <c r="L59" i="4"/>
  <c r="I59" i="4"/>
  <c r="I31" i="4"/>
  <c r="H29" i="2"/>
  <c r="O59" i="2"/>
  <c r="H15" i="2"/>
  <c r="E7" i="2"/>
  <c r="E15" i="2" s="1"/>
  <c r="F15" i="2"/>
  <c r="H44" i="2"/>
  <c r="H87" i="18"/>
  <c r="L82" i="18"/>
  <c r="H85" i="18"/>
  <c r="I87" i="18"/>
  <c r="E86" i="18"/>
  <c r="E82" i="18"/>
  <c r="F85" i="18"/>
  <c r="J88" i="18"/>
  <c r="I85" i="18"/>
  <c r="L88" i="18"/>
  <c r="K83" i="18"/>
  <c r="I86" i="18"/>
  <c r="K86" i="18"/>
  <c r="E89" i="18"/>
  <c r="I82" i="18"/>
  <c r="H88" i="18"/>
  <c r="F84" i="18"/>
  <c r="J87" i="18"/>
  <c r="G89" i="18"/>
  <c r="E83" i="18"/>
  <c r="J86" i="18"/>
  <c r="E88" i="18"/>
  <c r="G85" i="18"/>
  <c r="K82" i="18"/>
  <c r="H82" i="18"/>
  <c r="K87" i="18"/>
  <c r="L84" i="18"/>
  <c r="G82" i="18"/>
  <c r="G86" i="18"/>
  <c r="K89" i="18"/>
  <c r="E84" i="18"/>
  <c r="J83" i="18"/>
  <c r="J89" i="18"/>
  <c r="L86" i="18"/>
  <c r="G88" i="18"/>
  <c r="H86" i="18"/>
  <c r="G83" i="18"/>
  <c r="I83" i="18"/>
  <c r="F86" i="18"/>
  <c r="L85" i="18"/>
  <c r="F83" i="18"/>
  <c r="F89" i="18"/>
  <c r="L83" i="18"/>
  <c r="H89" i="18"/>
  <c r="F82" i="18"/>
  <c r="F88" i="18"/>
  <c r="E85" i="18"/>
  <c r="L89" i="18"/>
  <c r="I89" i="18"/>
  <c r="K88" i="18"/>
  <c r="L87" i="18"/>
  <c r="H83" i="18"/>
  <c r="E87" i="18"/>
  <c r="F87" i="18"/>
  <c r="J85" i="18"/>
  <c r="G87" i="18"/>
  <c r="K85" i="18"/>
  <c r="J82" i="18"/>
  <c r="I88" i="18"/>
  <c r="M84" i="18" l="1"/>
  <c r="N89" i="18"/>
  <c r="P89" i="18" s="1"/>
  <c r="N86" i="18"/>
  <c r="P86" i="18" s="1"/>
  <c r="M86" i="18"/>
  <c r="M87" i="18"/>
  <c r="N88" i="18"/>
  <c r="P88" i="18" s="1"/>
  <c r="N85" i="18"/>
  <c r="P85" i="18" s="1"/>
  <c r="N83" i="18"/>
  <c r="P83" i="18" s="1"/>
  <c r="N87" i="18"/>
  <c r="P87" i="18" s="1"/>
  <c r="M83" i="18"/>
  <c r="M89" i="18"/>
  <c r="M88" i="18"/>
  <c r="M85" i="18"/>
  <c r="O85" i="18"/>
  <c r="N82" i="18"/>
  <c r="P82" i="18" s="1"/>
  <c r="O82" i="18"/>
  <c r="M82" i="18"/>
  <c r="O88" i="18"/>
  <c r="Q88" i="18" s="1"/>
  <c r="O87" i="18"/>
  <c r="O84" i="18"/>
  <c r="Q84" i="18" s="1"/>
  <c r="O83" i="18"/>
  <c r="O89" i="18"/>
  <c r="Q89" i="18" s="1"/>
  <c r="O86" i="18"/>
  <c r="Q86" i="18" s="1"/>
  <c r="B7" i="26"/>
  <c r="C7" i="26" s="1"/>
  <c r="H58" i="2"/>
  <c r="H34" i="5"/>
  <c r="H42" i="5" s="1"/>
  <c r="I42" i="5"/>
  <c r="Q83" i="18" l="1"/>
  <c r="Q85" i="18"/>
  <c r="Q87" i="18"/>
  <c r="F10" i="26"/>
  <c r="F8" i="26"/>
  <c r="G8" i="26" s="1"/>
  <c r="Q82" i="18"/>
  <c r="B4" i="26"/>
  <c r="F11" i="26" l="1"/>
  <c r="G11" i="26" s="1"/>
  <c r="G10" i="26" l="1"/>
  <c r="B5" i="26" l="1"/>
  <c r="C5" i="26" s="1"/>
</calcChain>
</file>

<file path=xl/comments1.xml><?xml version="1.0" encoding="utf-8"?>
<comments xmlns="http://schemas.openxmlformats.org/spreadsheetml/2006/main">
  <authors>
    <author>Autore</author>
  </authors>
  <commentList>
    <comment ref="Q20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adeguamento alla produzione 2018 e riequilibrio PTU</t>
        </r>
      </text>
    </comment>
    <comment ref="T20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budget atteso 2019 da regole: saturazione 2018  media di ATS x posti x 365 x tariffa.
 A MI  è stato assegnato il budget tenendo conto nella saturazione anche degli ospiti ex dgr 5000 attualmente inseriti in INT</t>
        </r>
      </text>
    </comment>
    <comment ref="V20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spostati da altri costi;
criterio x budget: assegnazione 2018 se &gt;produzione</t>
        </r>
      </text>
    </comment>
    <comment ref="W20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criterio: 2018+1%
Sono stati anche inseriti l'aggiornamento della tariffa SLA a 170 euro: criterio sugli ospiti presenti al 31,12,2018</t>
        </r>
      </text>
    </comment>
  </commentList>
</comments>
</file>

<file path=xl/comments2.xml><?xml version="1.0" encoding="utf-8"?>
<comments xmlns="http://schemas.openxmlformats.org/spreadsheetml/2006/main">
  <authors>
    <author>Autore</author>
  </authors>
  <commentList>
    <comment ref="Q20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adeguamento alla produzione 2018 e riequilibrio PTU</t>
        </r>
      </text>
    </comment>
    <comment ref="T20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budget atteso 2019 da regole: saturazione 2018  media di ATS x posti x 365 x tariffa.
 A MI  è stato assegnato il budget tenendo conto nella saturazione anche degli ospiti ex dgr 5000 attualmente inseriti in INT</t>
        </r>
      </text>
    </comment>
    <comment ref="V20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spostati da altri costi;
criterio x budget: assegnazione 2018 se &gt;produzione</t>
        </r>
      </text>
    </comment>
    <comment ref="W20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criterio: 2018+1%
Sono stati anche inseriti l'aggiornamento della tariffa SLA a 170 euro: criterio sugli ospiti presenti al 31,12,2018</t>
        </r>
      </text>
    </comment>
  </commentList>
</comments>
</file>

<file path=xl/comments3.xml><?xml version="1.0" encoding="utf-8"?>
<comments xmlns="http://schemas.openxmlformats.org/spreadsheetml/2006/main">
  <authors>
    <author>Laura Pelliccia</author>
  </authors>
  <commentList>
    <comment ref="A25" authorId="0" shapeId="0">
      <text>
        <r>
          <rPr>
            <b/>
            <sz val="9"/>
            <color indexed="81"/>
            <rFont val="Tahoma"/>
            <family val="2"/>
          </rPr>
          <t>Laura Pelliccia:</t>
        </r>
        <r>
          <rPr>
            <sz val="9"/>
            <color indexed="81"/>
            <rFont val="Tahoma"/>
            <family val="2"/>
          </rPr>
          <t xml:space="preserve">
nuovi contratti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Laura Pelliccia:</t>
        </r>
        <r>
          <rPr>
            <sz val="9"/>
            <color indexed="81"/>
            <rFont val="Tahoma"/>
            <family val="2"/>
          </rPr>
          <t xml:space="preserve">
trascinam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Laura Pelliccia:</t>
        </r>
        <r>
          <rPr>
            <sz val="9"/>
            <color indexed="81"/>
            <rFont val="Tahoma"/>
            <family val="2"/>
          </rPr>
          <t xml:space="preserve">
trascinam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Laura Pelliccia:</t>
        </r>
        <r>
          <rPr>
            <sz val="9"/>
            <color indexed="81"/>
            <rFont val="Tahoma"/>
            <family val="2"/>
          </rPr>
          <t xml:space="preserve">
per aumento budget 90%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Laura Pelliccia:</t>
        </r>
        <r>
          <rPr>
            <sz val="9"/>
            <color indexed="81"/>
            <rFont val="Tahoma"/>
            <family val="2"/>
          </rPr>
          <t xml:space="preserve">
cascina cristina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Laura Pelliccia:</t>
        </r>
        <r>
          <rPr>
            <sz val="9"/>
            <color indexed="81"/>
            <rFont val="Tahoma"/>
            <family val="2"/>
          </rPr>
          <t xml:space="preserve">
cascina cristina</t>
        </r>
      </text>
    </comment>
  </commentList>
</comments>
</file>

<file path=xl/sharedStrings.xml><?xml version="1.0" encoding="utf-8"?>
<sst xmlns="http://schemas.openxmlformats.org/spreadsheetml/2006/main" count="7244" uniqueCount="534">
  <si>
    <t>TOTALE</t>
  </si>
  <si>
    <t>CAP. 10139</t>
  </si>
  <si>
    <t>CAP. 7647</t>
  </si>
  <si>
    <t xml:space="preserve">BILANCIO REGIONE (previsione </t>
  </si>
  <si>
    <t>ATS  Regione Lombardia</t>
  </si>
  <si>
    <t>350</t>
  </si>
  <si>
    <t>CORRENTE</t>
  </si>
  <si>
    <t>ATS DI PAVIA</t>
  </si>
  <si>
    <t>328</t>
  </si>
  <si>
    <t>ATS DELLA VAL PADANA</t>
  </si>
  <si>
    <t>327</t>
  </si>
  <si>
    <t>ATS DI BRESCIA</t>
  </si>
  <si>
    <t>326</t>
  </si>
  <si>
    <t>ATS DI BERGAMO</t>
  </si>
  <si>
    <t>325</t>
  </si>
  <si>
    <t>ATS DELLA BRIANZA</t>
  </si>
  <si>
    <t>324</t>
  </si>
  <si>
    <t>ATS DELLA MONTAGNA</t>
  </si>
  <si>
    <t>323</t>
  </si>
  <si>
    <t>ATS DELL'INSUBRIA</t>
  </si>
  <si>
    <t>322</t>
  </si>
  <si>
    <t>ATS DELLA CITTA' METROPOLITANA DI MILANO</t>
  </si>
  <si>
    <t>321</t>
  </si>
  <si>
    <t>Totale finanziamento corrente</t>
  </si>
  <si>
    <t>Codice</t>
  </si>
  <si>
    <t>UTILIZZI</t>
  </si>
  <si>
    <t>Totale Costi</t>
  </si>
  <si>
    <t>Utillizzo accantonamenti ex ASL da FSR</t>
  </si>
  <si>
    <t>Totale Utilizzo Accantonamenti ex ASL</t>
  </si>
  <si>
    <t>ATS</t>
  </si>
  <si>
    <t>BPE 2019:  SOCIO SANITARIO - utilizzo accantonamenti per sperimentazioni</t>
  </si>
  <si>
    <t>Check</t>
  </si>
  <si>
    <t xml:space="preserve">PRODUZIONE </t>
  </si>
  <si>
    <t>MISURA Comunità minori - minori vittime di abuso/violenza/maltrattamento</t>
  </si>
  <si>
    <t>MISURA RSA aperta</t>
  </si>
  <si>
    <t>MISURA Residenzialità leggera/assistita per religiosi ex d.g.r. n. 4086/2015</t>
  </si>
  <si>
    <t>MISURA Residenzialità leggera/assistita (esclusa Residenzialità leggera per religiosi ex d.g.r. n. 4086/2015)</t>
  </si>
  <si>
    <t>ASS. POSTACUTA</t>
  </si>
  <si>
    <t>ALTRO</t>
  </si>
  <si>
    <t>ALTRI COSTI</t>
  </si>
  <si>
    <t>CONS</t>
  </si>
  <si>
    <t>SMI</t>
  </si>
  <si>
    <t>RSD (produzione extra budget)</t>
  </si>
  <si>
    <t>RSD</t>
  </si>
  <si>
    <t>RSA (produzione extra budget)</t>
  </si>
  <si>
    <t>RSA</t>
  </si>
  <si>
    <t>RIA minori con disturbi del neuro-sviluppo e disabilità complessa S.R.M.</t>
  </si>
  <si>
    <t>RIA_INT</t>
  </si>
  <si>
    <t>TOX</t>
  </si>
  <si>
    <t>CDD/CSS (produzione extra budget)</t>
  </si>
  <si>
    <t>CDI/CDD/CSS</t>
  </si>
  <si>
    <t>Cure Palliative residenziali Privati</t>
  </si>
  <si>
    <t>Cure Palliative Residenziali Pubblici (incluso Hospice Magenta)</t>
  </si>
  <si>
    <t>Cure Palliative Domiciliari Privati</t>
  </si>
  <si>
    <t>Cure Palliative Domiciliari Pubblici (inclusi ex nuove reti)</t>
  </si>
  <si>
    <t>ADI (erogatori) 
privati</t>
  </si>
  <si>
    <t>ADI (erogatori) 
pubblici</t>
  </si>
  <si>
    <t>Totale Produzione</t>
  </si>
  <si>
    <t>BUDGET</t>
  </si>
  <si>
    <t>PRODUZIONE 2019</t>
  </si>
  <si>
    <t>consumo/produzione</t>
  </si>
  <si>
    <t>Case management</t>
  </si>
  <si>
    <t>Riabilitazione minori</t>
  </si>
  <si>
    <t>DGR 1746</t>
  </si>
  <si>
    <t>Prosecuzione progetto Counseling Autismo</t>
  </si>
  <si>
    <t>Prosecuzione progetto Post Acuta per homeless</t>
  </si>
  <si>
    <t>MISURE</t>
  </si>
  <si>
    <t>RIA minori con disturbi del neuro-sviluppo e disabilità complessa</t>
  </si>
  <si>
    <t>Cure Palliative Residenziali Pubblici</t>
  </si>
  <si>
    <t>Cure Palliative Domiciliari Pubblici</t>
  </si>
  <si>
    <t>FSR 2019 SERVIZI SOCIOSANITARI</t>
  </si>
  <si>
    <t>Totale Ricavi</t>
  </si>
  <si>
    <t>BPE 2019_v2:  SOCIO SANITARIO</t>
  </si>
  <si>
    <t>fonte finanziamento</t>
  </si>
  <si>
    <t>altro</t>
  </si>
  <si>
    <t>VACCINAZIONI AL DOMICILIO</t>
  </si>
  <si>
    <t>Assistenza residenziale post-acuta</t>
  </si>
  <si>
    <t>DIPENDENZE MINORI AUTORI DI REATO</t>
  </si>
  <si>
    <t>Consultori familiari privati</t>
  </si>
  <si>
    <t>Servizi Multidisciplinari Integrati - area dipendenze</t>
  </si>
  <si>
    <t>Residenze Sanitario Assistenziali per disabili - R.S.D.</t>
  </si>
  <si>
    <t>Residenze Sanitario Assistenziali per anziani - R.S.A.</t>
  </si>
  <si>
    <t>Servizi Residenziali Terapeutico-Riabilitativi a media intensità per minori con disturbi del neuro-sviluppo e disabilità complessa S.R.M.</t>
  </si>
  <si>
    <t>Servizi di riabilitazione/cure intermedie (compresa mobilità passiva)</t>
  </si>
  <si>
    <t>Servizi residenziali e semiresidenziali area dipendenze (compresa mobilità passiva)</t>
  </si>
  <si>
    <t>Servizi diurni per anziani e disabili (CDI, CDD, CSS)</t>
  </si>
  <si>
    <t>dati aggiornati al:</t>
  </si>
  <si>
    <t>CASE MANAGEMENT</t>
  </si>
  <si>
    <t>RIABILITAZIONE MINORI</t>
  </si>
  <si>
    <t>PROGETTO COUNSELING AUTISMO</t>
  </si>
  <si>
    <t>POST ACUTA HOMELESS</t>
  </si>
  <si>
    <t>COMUNITA' MINORI VITTIME ABUSO</t>
  </si>
  <si>
    <t>RSA APERTA</t>
  </si>
  <si>
    <t>RELIGIOSI</t>
  </si>
  <si>
    <t>RESIDENZIALITA' ASSISTITA</t>
  </si>
  <si>
    <t>Supporto</t>
  </si>
  <si>
    <t>TOTALE UDO</t>
  </si>
  <si>
    <t>Totale assegnazioni</t>
  </si>
  <si>
    <t>ASST DEGLI SPEDALI CIVILI DI BRESCIA</t>
  </si>
  <si>
    <t>ASST MELEGNANO E DELLA MARTESANA</t>
  </si>
  <si>
    <t>N. Protocollo</t>
  </si>
  <si>
    <t>spesa 2023</t>
  </si>
  <si>
    <t>spesa 2022</t>
  </si>
  <si>
    <t>n. giorni 2022</t>
  </si>
  <si>
    <t>data inizio</t>
  </si>
  <si>
    <t>Posti assegnati per nuova contrattualizzazione</t>
  </si>
  <si>
    <t>Posti assegnati per conversione</t>
  </si>
  <si>
    <t>ASST</t>
  </si>
  <si>
    <t>CUDES</t>
  </si>
  <si>
    <t>BANDO 2019</t>
  </si>
  <si>
    <t>TARIFFA DIE ALZHEIMER POST 1/4</t>
  </si>
  <si>
    <t>incremento tariffa die 2019</t>
  </si>
  <si>
    <t>ASST DELLA VALTELLINA E DELL'ALTO LARIO</t>
  </si>
  <si>
    <t>incremento tariffa die 2020</t>
  </si>
  <si>
    <t>incremento tariffa die 2021</t>
  </si>
  <si>
    <t>incremento tariffa die 2022</t>
  </si>
  <si>
    <t>Data di riferimento</t>
  </si>
  <si>
    <t>BANDO 2022</t>
  </si>
  <si>
    <t>ats</t>
  </si>
  <si>
    <t>∆ corrente</t>
  </si>
  <si>
    <t>∆ utilizzi</t>
  </si>
  <si>
    <t>2023 prduz corrente+utilizzi</t>
  </si>
  <si>
    <t>2022 prduz corrente+utilizzi</t>
  </si>
  <si>
    <t>2022 utilizzi</t>
  </si>
  <si>
    <t>Importi in euro.</t>
  </si>
  <si>
    <t>Fonte: bilanci d'esercizio ATS 2021; decreto regionale assestamento 2022.</t>
  </si>
  <si>
    <t>2023 utilizzi</t>
  </si>
  <si>
    <t>totale ATS</t>
  </si>
  <si>
    <t>ATS Pavia</t>
  </si>
  <si>
    <t>ATS Valpadana</t>
  </si>
  <si>
    <t>ATS Brescia</t>
  </si>
  <si>
    <t>ATS Bergamo</t>
  </si>
  <si>
    <t>ATS Brianza</t>
  </si>
  <si>
    <t>ATS Montagna</t>
  </si>
  <si>
    <t>ATS Insubria</t>
  </si>
  <si>
    <t>ATS Milano</t>
  </si>
  <si>
    <t xml:space="preserve">tot autorizzaz </t>
  </si>
  <si>
    <t>anno</t>
  </si>
  <si>
    <t>disponibilità al 14.11.2022</t>
  </si>
  <si>
    <t>utilizzi assestamento 2022</t>
  </si>
  <si>
    <t>fondi disponibili al 31.12.2021</t>
  </si>
  <si>
    <t>denominazione ATS</t>
  </si>
  <si>
    <t>cod. ATS</t>
  </si>
  <si>
    <t>Cure palliative domiciliari</t>
  </si>
  <si>
    <t>Cure palliative residenziali</t>
  </si>
  <si>
    <t>Codice ASST</t>
  </si>
  <si>
    <t xml:space="preserve">Cure Palliative Residenziali Pubblici 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</si>
  <si>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</si>
  <si>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</si>
  <si>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</si>
  <si>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</si>
  <si>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</si>
  <si>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</si>
  <si>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</si>
  <si>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</si>
  <si>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</si>
  <si>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922</t>
  </si>
  <si>
    <t>923</t>
  </si>
  <si>
    <t>925</t>
  </si>
  <si>
    <t>710</t>
  </si>
  <si>
    <t>711</t>
  </si>
  <si>
    <t>712</t>
  </si>
  <si>
    <t>713</t>
  </si>
  <si>
    <t>714</t>
  </si>
  <si>
    <t>715</t>
  </si>
  <si>
    <t>716</t>
  </si>
  <si>
    <t>717</t>
  </si>
  <si>
    <t>920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</si>
  <si>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</si>
  <si>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</si>
  <si>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</si>
  <si>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</si>
  <si>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</si>
  <si>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</si>
  <si>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</si>
  <si>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</si>
  <si>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</si>
  <si>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</si>
  <si>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924</t>
  </si>
  <si>
    <t>CODICE TIPO CONTRATTO</t>
  </si>
  <si>
    <t>ENTE TERRIT.</t>
  </si>
  <si>
    <t>ENTE GESTORE (PIVA O CFISC)</t>
  </si>
  <si>
    <t>ENTE GESTORE (DESCRIZIONE)</t>
  </si>
  <si>
    <t>NUMERO CONTRATTO</t>
  </si>
  <si>
    <t>DATA CONTRATTO</t>
  </si>
  <si>
    <t>ANNO COMPETENZA</t>
  </si>
  <si>
    <t>MOTIVAZIONE</t>
  </si>
  <si>
    <t>VERSIONE</t>
  </si>
  <si>
    <t>AMBITO</t>
  </si>
  <si>
    <t>TIPO CONTRATTO</t>
  </si>
  <si>
    <t>CODICE BUDGET</t>
  </si>
  <si>
    <t>VALORE ECONOMICO</t>
  </si>
  <si>
    <t>VALORE ECONOMICO - I TRIMESTRE</t>
  </si>
  <si>
    <t>VALORE ECONOMICO - II TRIMESTRE</t>
  </si>
  <si>
    <t>VALORE ECONOMICO - III TRIMESTRE</t>
  </si>
  <si>
    <t>VALORE ECONOMICO - IV TRIMESTRE</t>
  </si>
  <si>
    <t>RIMODULAZIONE BUDGET</t>
  </si>
  <si>
    <t>RISORSE AGGIUNTIVE</t>
  </si>
  <si>
    <t>RISORSE NON RIMODULABILI</t>
  </si>
  <si>
    <t>STATO</t>
  </si>
  <si>
    <t>DATA INSERIMENTO</t>
  </si>
  <si>
    <t>UTENTE INSERIMENTO</t>
  </si>
  <si>
    <t>PU/PR</t>
  </si>
  <si>
    <t>Tipo contratto analisi</t>
  </si>
  <si>
    <t>Incremento DGR 6991 per il 2022</t>
  </si>
  <si>
    <t>totale contratti 2022</t>
  </si>
  <si>
    <t>Azienda</t>
  </si>
  <si>
    <t>321_1657875199254_01</t>
  </si>
  <si>
    <t>04376350155</t>
  </si>
  <si>
    <t>ISTITUTO NAZIONALE DEI TUMORI- MI</t>
  </si>
  <si>
    <t>EG0000271</t>
  </si>
  <si>
    <t>29-06-2022</t>
  </si>
  <si>
    <t>Annuale</t>
  </si>
  <si>
    <t>V2</t>
  </si>
  <si>
    <t>Socio-sanitario</t>
  </si>
  <si>
    <t>922030922</t>
  </si>
  <si>
    <t>No</t>
  </si>
  <si>
    <t>CARICATO IN ATTESA DI RL</t>
  </si>
  <si>
    <t>15-07-2022 10:51:33</t>
  </si>
  <si>
    <t>SIS.SPSLLN64H51Z112J</t>
  </si>
  <si>
    <t>Pubblico</t>
  </si>
  <si>
    <t>321_1657875199254_00</t>
  </si>
  <si>
    <t>321_1657874630646_01</t>
  </si>
  <si>
    <t>09320420962</t>
  </si>
  <si>
    <t>ASST NORD MILANO</t>
  </si>
  <si>
    <t>EG0000266</t>
  </si>
  <si>
    <t>707030707</t>
  </si>
  <si>
    <t>15-07-2022 10:41:15</t>
  </si>
  <si>
    <t>321_1657874630646_00</t>
  </si>
  <si>
    <t>321_1657874383095_01</t>
  </si>
  <si>
    <t>09315660960</t>
  </si>
  <si>
    <t>ASST GRANDE OSPEDALE METROPOLITANO NIGUARDA</t>
  </si>
  <si>
    <t>EG0000264</t>
  </si>
  <si>
    <t>701030701</t>
  </si>
  <si>
    <t>15-07-2022 10:35:19</t>
  </si>
  <si>
    <t>321_1657874383095_00</t>
  </si>
  <si>
    <t>321_1657874010522_01</t>
  </si>
  <si>
    <t>09319690963</t>
  </si>
  <si>
    <t>ASST FATEBENEFRATELLI SACCO</t>
  </si>
  <si>
    <t>EG0000263</t>
  </si>
  <si>
    <t>703030703</t>
  </si>
  <si>
    <t>15-07-2022 10:31:29</t>
  </si>
  <si>
    <t>321_1657874010522_00</t>
  </si>
  <si>
    <t>321_1657873777068_01</t>
  </si>
  <si>
    <t>09322180960</t>
  </si>
  <si>
    <t>ASST DI LODI</t>
  </si>
  <si>
    <t>EG0000262</t>
  </si>
  <si>
    <t>709030709</t>
  </si>
  <si>
    <t>15-07-2022 10:27:30</t>
  </si>
  <si>
    <t>321_1657873777068_00</t>
  </si>
  <si>
    <t>321_1657872853318_04</t>
  </si>
  <si>
    <t>09323530965</t>
  </si>
  <si>
    <t>ASST RHODENSE</t>
  </si>
  <si>
    <t>EG0000011</t>
  </si>
  <si>
    <t>V1</t>
  </si>
  <si>
    <t>CDD</t>
  </si>
  <si>
    <t>706002434</t>
  </si>
  <si>
    <t>15-07-2022 10:14:13</t>
  </si>
  <si>
    <t>321_1657872853318_02</t>
  </si>
  <si>
    <t>706002388</t>
  </si>
  <si>
    <t>321_1657872853318_03</t>
  </si>
  <si>
    <t>706002429</t>
  </si>
  <si>
    <t>321_1657872853318_05</t>
  </si>
  <si>
    <t>CDI</t>
  </si>
  <si>
    <t>706002427</t>
  </si>
  <si>
    <t>321_1657872853318_01</t>
  </si>
  <si>
    <t>706030706</t>
  </si>
  <si>
    <t>321_1657872853318_00</t>
  </si>
  <si>
    <t>321_1657872853318_06</t>
  </si>
  <si>
    <t>706002425</t>
  </si>
  <si>
    <t>321_1657634046744_07</t>
  </si>
  <si>
    <t>09319650967</t>
  </si>
  <si>
    <t>ASST OVEST MILANESE</t>
  </si>
  <si>
    <t>EG0000010</t>
  </si>
  <si>
    <t>705002364</t>
  </si>
  <si>
    <t>12-07-2022 15:54:06</t>
  </si>
  <si>
    <t>321_1657634046744_03</t>
  </si>
  <si>
    <t>705000067</t>
  </si>
  <si>
    <t>321_1657634046744_09</t>
  </si>
  <si>
    <t>705002386</t>
  </si>
  <si>
    <t>321_1657634046744_08</t>
  </si>
  <si>
    <t>705002384</t>
  </si>
  <si>
    <t>321_1657634046744_06</t>
  </si>
  <si>
    <t>705002362</t>
  </si>
  <si>
    <t>321_1657634046744_04</t>
  </si>
  <si>
    <t>705002343</t>
  </si>
  <si>
    <t>321_1657634046744_05</t>
  </si>
  <si>
    <t>705002354</t>
  </si>
  <si>
    <t>321_1657634046744_02</t>
  </si>
  <si>
    <t>705030705</t>
  </si>
  <si>
    <t>321_1657634046744_00</t>
  </si>
  <si>
    <t>321_1657634046744_01</t>
  </si>
  <si>
    <t>321_1657016570354_00</t>
  </si>
  <si>
    <t>09321970965</t>
  </si>
  <si>
    <t>ASST SANTI PAOLO E CARLO</t>
  </si>
  <si>
    <t>UCP034947</t>
  </si>
  <si>
    <t>702034947</t>
  </si>
  <si>
    <t>05-07-2022 12:22:50</t>
  </si>
  <si>
    <t>SIS.LRNLSN65A52F205B</t>
  </si>
  <si>
    <t>321_1657013770445_00</t>
  </si>
  <si>
    <t>09320650964</t>
  </si>
  <si>
    <t>HOS026448</t>
  </si>
  <si>
    <t>708026448</t>
  </si>
  <si>
    <t>05-07-2022 11:35:31</t>
  </si>
  <si>
    <t>SIS.CRTMCR69P62F205B</t>
  </si>
  <si>
    <t>321_1657013578779_00</t>
  </si>
  <si>
    <t>04724150968</t>
  </si>
  <si>
    <t>FONDAZ. IRCCS CA' GRANDA-OSP. MAG. POLICLINICO,</t>
  </si>
  <si>
    <t>HOS026267</t>
  </si>
  <si>
    <t>925026266</t>
  </si>
  <si>
    <t>05-07-2022 11:32:58</t>
  </si>
  <si>
    <t>322_1657278506721_01</t>
  </si>
  <si>
    <t>03510190121</t>
  </si>
  <si>
    <t>ASST DELLA VALLE OLONA</t>
  </si>
  <si>
    <t>28-06-2022</t>
  </si>
  <si>
    <t>322030711</t>
  </si>
  <si>
    <t>08-07-2022 13:07:56</t>
  </si>
  <si>
    <t>IDPC.KATIAVASILE</t>
  </si>
  <si>
    <t>322_1657278506721_00</t>
  </si>
  <si>
    <t>322_1657269327165_01</t>
  </si>
  <si>
    <t>03510050127</t>
  </si>
  <si>
    <t>ASST DEI SETTE LAGHI</t>
  </si>
  <si>
    <t>322030710</t>
  </si>
  <si>
    <t>08-07-2022 10:34:56</t>
  </si>
  <si>
    <t>322_1657269327165_00</t>
  </si>
  <si>
    <t>322_1657177600625_01</t>
  </si>
  <si>
    <t>03622110132</t>
  </si>
  <si>
    <t>ASST LARIANA</t>
  </si>
  <si>
    <t>712026691</t>
  </si>
  <si>
    <t>07-07-2022  9:02:36</t>
  </si>
  <si>
    <t>SPD.DBNDNL96A25L682O</t>
  </si>
  <si>
    <t>322_1657177600625_00</t>
  </si>
  <si>
    <t>712026688</t>
  </si>
  <si>
    <t>323_1657026006577_01</t>
  </si>
  <si>
    <t>03775830981</t>
  </si>
  <si>
    <t>ASST DELLA VALCAMONICA</t>
  </si>
  <si>
    <t>97_2022</t>
  </si>
  <si>
    <t>24-06-2022</t>
  </si>
  <si>
    <t>323030714</t>
  </si>
  <si>
    <t>05-07-2022 11:28:26</t>
  </si>
  <si>
    <t>CRS.MRNMRC75E23L084Q</t>
  </si>
  <si>
    <t>323_1657026006577_00</t>
  </si>
  <si>
    <t>323_1657026653257_01</t>
  </si>
  <si>
    <t>00988090148</t>
  </si>
  <si>
    <t>96_2022</t>
  </si>
  <si>
    <t>21-06-2022</t>
  </si>
  <si>
    <t>323030713</t>
  </si>
  <si>
    <t>05-07-2022 11:18:19</t>
  </si>
  <si>
    <t>323_1657026653257_00</t>
  </si>
  <si>
    <t>324_1658396541627_00</t>
  </si>
  <si>
    <t>09314320962</t>
  </si>
  <si>
    <t>ASST DELLA BRIANZA</t>
  </si>
  <si>
    <t>23-06-2022</t>
  </si>
  <si>
    <t>717000996</t>
  </si>
  <si>
    <t>21-07-2022 11:35:29</t>
  </si>
  <si>
    <t>IDPC.DENTIE</t>
  </si>
  <si>
    <t>324_1658501523504_00</t>
  </si>
  <si>
    <t>03622120131</t>
  </si>
  <si>
    <t>ASST DI LECCO</t>
  </si>
  <si>
    <t>715026321</t>
  </si>
  <si>
    <t>18-07-2022  9:06:38</t>
  </si>
  <si>
    <t>324_1658501523504_01</t>
  </si>
  <si>
    <t>324_1658501553331_01</t>
  </si>
  <si>
    <t>27-06-2022</t>
  </si>
  <si>
    <t>717030717</t>
  </si>
  <si>
    <t>15-07-2022 15:47:00</t>
  </si>
  <si>
    <t>324_1658501553331_00</t>
  </si>
  <si>
    <t>324_1658498432701_00</t>
  </si>
  <si>
    <t>ADI ORDINARIA</t>
  </si>
  <si>
    <t>715016201</t>
  </si>
  <si>
    <t>08-07-2022 10:17:22</t>
  </si>
  <si>
    <t>324_1658396046099_00</t>
  </si>
  <si>
    <t>717005370</t>
  </si>
  <si>
    <t>04-07-2022 12:49:11</t>
  </si>
  <si>
    <t>IDPC.M_SANTINI</t>
  </si>
  <si>
    <t>325_1658224441449_01</t>
  </si>
  <si>
    <t>04114370168</t>
  </si>
  <si>
    <t>ASST PAPA GIOVANNI XXIII</t>
  </si>
  <si>
    <t>30-06-2022</t>
  </si>
  <si>
    <t>718030718</t>
  </si>
  <si>
    <t>19-07-2022 11:54:01</t>
  </si>
  <si>
    <t>IDPC.VMILANA</t>
  </si>
  <si>
    <t>325_1658224441449_00</t>
  </si>
  <si>
    <t>326_1660209746403_00</t>
  </si>
  <si>
    <t>03775820982</t>
  </si>
  <si>
    <t>ASST DELLA FRANCIACORTA</t>
  </si>
  <si>
    <t>409_22_ASST_FRANCIAC</t>
  </si>
  <si>
    <t>722016254</t>
  </si>
  <si>
    <t>11-07-2022 10:07:30</t>
  </si>
  <si>
    <t>IDPC.GCANDELA84</t>
  </si>
  <si>
    <t>326_1660209746403_01</t>
  </si>
  <si>
    <t>326030722</t>
  </si>
  <si>
    <t>326_1660209746403_02</t>
  </si>
  <si>
    <t>326_1660209776645_00</t>
  </si>
  <si>
    <t>03775660982</t>
  </si>
  <si>
    <t>ASST DEL GARDA</t>
  </si>
  <si>
    <t>408_22_ASST_GARDA</t>
  </si>
  <si>
    <t>723016327</t>
  </si>
  <si>
    <t>11-07-2022  9:55:13</t>
  </si>
  <si>
    <t>326_1660209776645_01</t>
  </si>
  <si>
    <t>723026183</t>
  </si>
  <si>
    <t>326_1660209776645_02</t>
  </si>
  <si>
    <t>326_1660209801741_01</t>
  </si>
  <si>
    <t>03775110988</t>
  </si>
  <si>
    <t>407_550_22_CIVILI</t>
  </si>
  <si>
    <t>721016225</t>
  </si>
  <si>
    <t>08-07-2022 13:10:49</t>
  </si>
  <si>
    <t>326_1660209801741_02</t>
  </si>
  <si>
    <t>721018103</t>
  </si>
  <si>
    <t>326_1660209801741_00</t>
  </si>
  <si>
    <t>721003313</t>
  </si>
  <si>
    <t>327_1657716023981_00</t>
  </si>
  <si>
    <t>02481840201</t>
  </si>
  <si>
    <t>ASST DI MANTOVA</t>
  </si>
  <si>
    <t>ASSTMN</t>
  </si>
  <si>
    <t>725016298</t>
  </si>
  <si>
    <t>13-07-2022 14:40:23</t>
  </si>
  <si>
    <t>SIS.TMBMLN68S47I829F</t>
  </si>
  <si>
    <t>327_1657716023981_01</t>
  </si>
  <si>
    <t>327030725</t>
  </si>
  <si>
    <t>327_1657716023981_02</t>
  </si>
  <si>
    <t>327_1657715614623_00</t>
  </si>
  <si>
    <t>01629400191</t>
  </si>
  <si>
    <t>ASST DI CREMONA</t>
  </si>
  <si>
    <t>ASSTCR</t>
  </si>
  <si>
    <t>327030724</t>
  </si>
  <si>
    <t>13-07-2022 14:33:34</t>
  </si>
  <si>
    <t>327_1657715614623_01</t>
  </si>
  <si>
    <t>327_1657542490535_00</t>
  </si>
  <si>
    <t>01629350198</t>
  </si>
  <si>
    <t>ASST DI CREMA</t>
  </si>
  <si>
    <t>ASSTCREMA</t>
  </si>
  <si>
    <t>726027121</t>
  </si>
  <si>
    <t>11-07-2022 14:17:05</t>
  </si>
  <si>
    <t>SIS.SVAMGR68M64E897B</t>
  </si>
  <si>
    <t>328_1656677535433_00</t>
  </si>
  <si>
    <t>00580590180</t>
  </si>
  <si>
    <t>POLICLINICO S. MATTEO - PV</t>
  </si>
  <si>
    <t>029821_2022</t>
  </si>
  <si>
    <t>328029821</t>
  </si>
  <si>
    <t>01-07-2022 14:12:15</t>
  </si>
  <si>
    <t>IDPC.FRAZZOLINI</t>
  </si>
  <si>
    <t>328_1656677446334_00</t>
  </si>
  <si>
    <t>02613080189</t>
  </si>
  <si>
    <t>ASST DI PAVIA</t>
  </si>
  <si>
    <t>039489_2022</t>
  </si>
  <si>
    <t>328039489</t>
  </si>
  <si>
    <t>01-07-2022 14:10:46</t>
  </si>
  <si>
    <t>contratti 2023</t>
  </si>
  <si>
    <t>Etichette di riga</t>
  </si>
  <si>
    <t>Totale complessivo</t>
  </si>
  <si>
    <t>TIPO AMBITO</t>
  </si>
  <si>
    <t>Pubblico/Privato</t>
  </si>
  <si>
    <t>Ente Amministrante</t>
  </si>
  <si>
    <t>ATS RESIDENZA</t>
  </si>
  <si>
    <t>Somma di Valore totale</t>
  </si>
  <si>
    <t>Altro pubblico</t>
  </si>
  <si>
    <t>Extrareg</t>
  </si>
  <si>
    <t>Privato</t>
  </si>
  <si>
    <t>STR</t>
  </si>
  <si>
    <t>942</t>
  </si>
  <si>
    <t>CSS</t>
  </si>
  <si>
    <t>CURE INT - RESIDENZIALE</t>
  </si>
  <si>
    <t>DIPENDENZE BASSA INTENSITÀ</t>
  </si>
  <si>
    <t>DIPENDENZE RESID.</t>
  </si>
  <si>
    <t>DIPENDENZE SEMIRESID.</t>
  </si>
  <si>
    <t>Misura RSA aperta</t>
  </si>
  <si>
    <t>POST-ACUTA RESIDENZIALE</t>
  </si>
  <si>
    <t>RIABILITAZIONE</t>
  </si>
  <si>
    <t>SRM - Servizio Residenziale Terapeutico-Riabilitativo a media intensità per minori</t>
  </si>
  <si>
    <t>Assegnazione</t>
  </si>
  <si>
    <t>RIF</t>
  </si>
  <si>
    <t>ASL TERRITORIALE</t>
  </si>
  <si>
    <t>(vuoto)</t>
  </si>
  <si>
    <t>Etichette di colonna</t>
  </si>
  <si>
    <t>Somma di Somma di Valore totale</t>
  </si>
  <si>
    <t>000219</t>
  </si>
  <si>
    <t>001017</t>
  </si>
  <si>
    <t>085968</t>
  </si>
  <si>
    <t>016369</t>
  </si>
  <si>
    <t>002508</t>
  </si>
  <si>
    <t>001611</t>
  </si>
  <si>
    <t>Ambito</t>
  </si>
  <si>
    <t>Valore produzione</t>
  </si>
  <si>
    <t>Somma di 321</t>
  </si>
  <si>
    <t>Somma di 322</t>
  </si>
  <si>
    <t>Somma di 323</t>
  </si>
  <si>
    <t>Somma di 324</t>
  </si>
  <si>
    <t>Somma di 325</t>
  </si>
  <si>
    <t>Somma di 326</t>
  </si>
  <si>
    <t>Somma di 327</t>
  </si>
  <si>
    <t>Somma di 328</t>
  </si>
  <si>
    <t>Cure Palliative Residenziali</t>
  </si>
  <si>
    <t>Cure Palliative Domiciliari</t>
  </si>
  <si>
    <t>ADI</t>
  </si>
  <si>
    <t>Costo prodotto nella propria ats</t>
  </si>
  <si>
    <t>Totale Consumo</t>
  </si>
  <si>
    <t>Crediti</t>
  </si>
  <si>
    <t>debiti</t>
  </si>
  <si>
    <t>CHECK</t>
  </si>
  <si>
    <t>Somma di Crediti</t>
  </si>
  <si>
    <t>Somma di debiti</t>
  </si>
  <si>
    <t>Totale produzione</t>
  </si>
  <si>
    <t>Toale Consumo</t>
  </si>
  <si>
    <t>ASSEGNAZ_PER_FONTI_FIN_bpe</t>
  </si>
  <si>
    <t>Crediti - Debiti</t>
  </si>
  <si>
    <t>Totale Produzione (in mobilità Intraregionale)</t>
  </si>
  <si>
    <t>Appoggio Consumo</t>
  </si>
  <si>
    <t>Totale Consumo) (in mobilità Intraregionale)</t>
  </si>
  <si>
    <t>Totale debiti</t>
  </si>
  <si>
    <t>Totale crediti</t>
  </si>
  <si>
    <t>ALZHEIMER ATTUALMENTE A CONTRATTO</t>
  </si>
  <si>
    <t>321 - RHODENSE</t>
  </si>
  <si>
    <t>000117</t>
  </si>
  <si>
    <t>324 - BRIANZA</t>
  </si>
  <si>
    <t>083789</t>
  </si>
  <si>
    <t>325 - BERGAMO OVEST</t>
  </si>
  <si>
    <t>001536</t>
  </si>
  <si>
    <t>326 - FRANCIACORTA</t>
  </si>
  <si>
    <t>001482</t>
  </si>
  <si>
    <t>326 - SPEDALI CIVILI DI BRESCIA</t>
  </si>
  <si>
    <t>328 - VALTELLINA E DELL'ALTO LARIO</t>
  </si>
  <si>
    <t>039168</t>
  </si>
  <si>
    <t>327 - MANTOVA</t>
  </si>
  <si>
    <t>001989</t>
  </si>
  <si>
    <t>327 - CREMA</t>
  </si>
  <si>
    <t>001858</t>
  </si>
  <si>
    <t>A</t>
  </si>
  <si>
    <t>321 - MELEGNANO E DELLA MARTESANA</t>
  </si>
  <si>
    <t>001755</t>
  </si>
  <si>
    <t>SV</t>
  </si>
  <si>
    <t>Prestazioi sociosanitarie BPE23</t>
  </si>
  <si>
    <t xml:space="preserve">ADI (erogatori) </t>
  </si>
  <si>
    <t>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</si>
</sst>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_-;\-* #,##0.0_-;_-* &quot;-&quot;??_-;_-@_-"/>
    <numFmt numFmtId="165" formatCode="_-* #,##0.00\ _€_-;\-* #,##0.00\ _€_-;_-* &quot;-&quot;??\ _€_-;_-@_-"/>
    <numFmt numFmtId="166" formatCode="_-* #,##0_-;\-* #,##0_-;_-* &quot;-&quot;??_-;_-@_-"/>
    <numFmt numFmtId="167" formatCode="&quot;€&quot;\ #,##0.00"/>
    <numFmt numFmtId="168" formatCode="#,##0.00\ &quot;€&quot;"/>
    <numFmt numFmtId="169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4"/>
      <color rgb="FF00B050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2DD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8000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C1C1C1"/>
      </right>
      <top/>
      <bottom style="thin">
        <color rgb="FFC1C1C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0" fontId="27" fillId="0" borderId="0"/>
    <xf numFmtId="0" fontId="29" fillId="0" borderId="0"/>
    <xf numFmtId="169" fontId="1" fillId="0" borderId="0" applyFont="0" applyFill="0" applyBorder="0" applyAlignment="0" applyProtection="0"/>
  </cellStyleXfs>
  <cellXfs count="290">
    <xf numFmtId="0" fontId="0" fillId="0" borderId="0" xfId="0"/>
    <xf numFmtId="0" fontId="3" fillId="0" borderId="0" xfId="0" applyFont="1"/>
    <xf numFmtId="43" fontId="4" fillId="0" borderId="0" xfId="1" applyFont="1"/>
    <xf numFmtId="0" fontId="4" fillId="0" borderId="0" xfId="0" applyFont="1"/>
    <xf numFmtId="0" fontId="5" fillId="0" borderId="0" xfId="0" applyFont="1"/>
    <xf numFmtId="43" fontId="0" fillId="0" borderId="0" xfId="1" applyFont="1"/>
    <xf numFmtId="43" fontId="0" fillId="0" borderId="0" xfId="0" applyNumberFormat="1"/>
    <xf numFmtId="3" fontId="0" fillId="0" borderId="0" xfId="0" applyNumberFormat="1"/>
    <xf numFmtId="164" fontId="3" fillId="0" borderId="0" xfId="1" applyNumberFormat="1" applyFont="1" applyBorder="1"/>
    <xf numFmtId="43" fontId="0" fillId="0" borderId="0" xfId="1" applyFont="1" applyBorder="1"/>
    <xf numFmtId="3" fontId="0" fillId="0" borderId="1" xfId="0" applyNumberFormat="1" applyBorder="1"/>
    <xf numFmtId="0" fontId="6" fillId="0" borderId="2" xfId="0" quotePrefix="1" applyFont="1" applyBorder="1" applyAlignment="1">
      <alignment horizontal="center" vertical="center"/>
    </xf>
    <xf numFmtId="43" fontId="3" fillId="0" borderId="0" xfId="0" applyNumberFormat="1" applyFont="1"/>
    <xf numFmtId="3" fontId="3" fillId="0" borderId="3" xfId="0" applyNumberFormat="1" applyFont="1" applyBorder="1"/>
    <xf numFmtId="0" fontId="0" fillId="0" borderId="3" xfId="0" applyBorder="1"/>
    <xf numFmtId="0" fontId="3" fillId="0" borderId="4" xfId="0" quotePrefix="1" applyFont="1" applyBorder="1" applyAlignment="1">
      <alignment horizontal="center" vertical="center"/>
    </xf>
    <xf numFmtId="3" fontId="0" fillId="0" borderId="3" xfId="0" applyNumberFormat="1" applyBorder="1"/>
    <xf numFmtId="0" fontId="0" fillId="0" borderId="0" xfId="1" applyNumberFormat="1" applyFont="1"/>
    <xf numFmtId="0" fontId="7" fillId="0" borderId="0" xfId="0" applyFont="1"/>
    <xf numFmtId="0" fontId="3" fillId="0" borderId="3" xfId="0" applyFont="1" applyBorder="1"/>
    <xf numFmtId="0" fontId="3" fillId="0" borderId="5" xfId="0" quotePrefix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43" fontId="3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43" fontId="3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3" fontId="3" fillId="0" borderId="0" xfId="0" applyNumberFormat="1" applyFont="1"/>
    <xf numFmtId="0" fontId="6" fillId="0" borderId="0" xfId="0" applyFont="1"/>
    <xf numFmtId="43" fontId="11" fillId="3" borderId="0" xfId="1" applyFont="1" applyFill="1" applyAlignment="1">
      <alignment horizontal="center"/>
    </xf>
    <xf numFmtId="43" fontId="11" fillId="0" borderId="0" xfId="1" applyFont="1" applyFill="1" applyBorder="1" applyAlignment="1">
      <alignment horizontal="center"/>
    </xf>
    <xf numFmtId="3" fontId="7" fillId="0" borderId="7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6" xfId="0" quotePrefix="1" applyFont="1" applyBorder="1" applyAlignment="1">
      <alignment horizontal="center" vertic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43" fontId="12" fillId="3" borderId="0" xfId="1" applyFont="1" applyFill="1" applyAlignment="1">
      <alignment horizontal="center"/>
    </xf>
    <xf numFmtId="3" fontId="10" fillId="0" borderId="0" xfId="0" applyNumberFormat="1" applyFont="1" applyAlignment="1">
      <alignment horizontal="center"/>
    </xf>
    <xf numFmtId="43" fontId="12" fillId="0" borderId="0" xfId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43" fontId="7" fillId="0" borderId="0" xfId="1" applyFont="1" applyFill="1" applyBorder="1" applyAlignment="1">
      <alignment vertical="center"/>
    </xf>
    <xf numFmtId="3" fontId="12" fillId="6" borderId="3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7" fillId="6" borderId="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0" borderId="0" xfId="0" applyFont="1"/>
    <xf numFmtId="3" fontId="7" fillId="9" borderId="7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2" fillId="3" borderId="0" xfId="0" applyFont="1" applyFill="1"/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vertical="center" wrapText="1"/>
    </xf>
    <xf numFmtId="3" fontId="3" fillId="3" borderId="0" xfId="0" applyNumberFormat="1" applyFont="1" applyFill="1"/>
    <xf numFmtId="3" fontId="12" fillId="0" borderId="0" xfId="0" applyNumberFormat="1" applyFont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3" fontId="12" fillId="10" borderId="3" xfId="0" applyNumberFormat="1" applyFont="1" applyFill="1" applyBorder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9" fillId="11" borderId="11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6" fillId="13" borderId="0" xfId="0" applyFont="1" applyFill="1" applyAlignment="1">
      <alignment horizontal="center" vertical="center" wrapText="1"/>
    </xf>
    <xf numFmtId="0" fontId="16" fillId="13" borderId="0" xfId="0" applyFont="1" applyFill="1" applyAlignment="1">
      <alignment horizontal="left" vertical="center" wrapText="1"/>
    </xf>
    <xf numFmtId="0" fontId="7" fillId="13" borderId="0" xfId="0" applyFont="1" applyFill="1" applyAlignment="1">
      <alignment vertical="center" wrapText="1"/>
    </xf>
    <xf numFmtId="0" fontId="15" fillId="13" borderId="0" xfId="0" applyFont="1" applyFill="1" applyAlignment="1">
      <alignment horizontal="right" vertical="center" wrapText="1"/>
    </xf>
    <xf numFmtId="0" fontId="17" fillId="13" borderId="0" xfId="0" applyFont="1" applyFill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3" fontId="13" fillId="0" borderId="3" xfId="2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3" fillId="11" borderId="0" xfId="0" applyFont="1" applyFill="1"/>
    <xf numFmtId="43" fontId="0" fillId="0" borderId="3" xfId="1" applyFont="1" applyBorder="1"/>
    <xf numFmtId="0" fontId="22" fillId="0" borderId="0" xfId="0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2" fillId="18" borderId="3" xfId="0" applyFont="1" applyFill="1" applyBorder="1" applyAlignment="1">
      <alignment horizontal="center" vertical="center"/>
    </xf>
    <xf numFmtId="0" fontId="22" fillId="18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4" fontId="0" fillId="0" borderId="3" xfId="0" applyNumberFormat="1" applyBorder="1" applyAlignment="1">
      <alignment horizontal="right"/>
    </xf>
    <xf numFmtId="0" fontId="0" fillId="0" borderId="3" xfId="0" quotePrefix="1" applyBorder="1" applyAlignment="1">
      <alignment horizontal="center"/>
    </xf>
    <xf numFmtId="0" fontId="0" fillId="13" borderId="3" xfId="0" applyFill="1" applyBorder="1" applyAlignment="1">
      <alignment horizontal="center"/>
    </xf>
    <xf numFmtId="4" fontId="0" fillId="13" borderId="3" xfId="0" applyNumberFormat="1" applyFill="1" applyBorder="1" applyAlignment="1">
      <alignment horizontal="right"/>
    </xf>
    <xf numFmtId="1" fontId="0" fillId="13" borderId="3" xfId="0" applyNumberFormat="1" applyFill="1" applyBorder="1" applyAlignment="1">
      <alignment horizontal="center"/>
    </xf>
    <xf numFmtId="14" fontId="0" fillId="13" borderId="3" xfId="0" applyNumberFormat="1" applyFill="1" applyBorder="1" applyAlignment="1">
      <alignment horizontal="center"/>
    </xf>
    <xf numFmtId="0" fontId="0" fillId="13" borderId="3" xfId="0" applyFill="1" applyBorder="1" applyAlignment="1">
      <alignment horizontal="left"/>
    </xf>
    <xf numFmtId="0" fontId="0" fillId="13" borderId="3" xfId="0" quotePrefix="1" applyFill="1" applyBorder="1" applyAlignment="1">
      <alignment horizontal="center"/>
    </xf>
    <xf numFmtId="0" fontId="0" fillId="5" borderId="3" xfId="0" applyFill="1" applyBorder="1" applyAlignment="1">
      <alignment horizontal="center" vertical="center" wrapText="1"/>
    </xf>
    <xf numFmtId="4" fontId="0" fillId="5" borderId="3" xfId="0" applyNumberFormat="1" applyFill="1" applyBorder="1" applyAlignment="1">
      <alignment horizontal="center" vertical="center" wrapText="1"/>
    </xf>
    <xf numFmtId="1" fontId="0" fillId="5" borderId="3" xfId="0" applyNumberFormat="1" applyFill="1" applyBorder="1" applyAlignment="1">
      <alignment horizontal="center"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4" fontId="0" fillId="13" borderId="3" xfId="0" applyNumberForma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14" fontId="22" fillId="0" borderId="3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66" fontId="22" fillId="15" borderId="0" xfId="0" applyNumberFormat="1" applyFont="1" applyFill="1"/>
    <xf numFmtId="166" fontId="22" fillId="15" borderId="14" xfId="1" applyNumberFormat="1" applyFont="1" applyFill="1" applyBorder="1"/>
    <xf numFmtId="166" fontId="0" fillId="15" borderId="0" xfId="0" applyNumberFormat="1" applyFill="1"/>
    <xf numFmtId="166" fontId="0" fillId="15" borderId="14" xfId="1" applyNumberFormat="1" applyFont="1" applyFill="1" applyBorder="1"/>
    <xf numFmtId="166" fontId="22" fillId="0" borderId="0" xfId="0" applyNumberFormat="1" applyFont="1"/>
    <xf numFmtId="166" fontId="22" fillId="0" borderId="14" xfId="1" applyNumberFormat="1" applyFont="1" applyFill="1" applyBorder="1"/>
    <xf numFmtId="166" fontId="0" fillId="0" borderId="0" xfId="0" applyNumberFormat="1"/>
    <xf numFmtId="166" fontId="0" fillId="0" borderId="14" xfId="1" applyNumberFormat="1" applyFont="1" applyFill="1" applyBorder="1"/>
    <xf numFmtId="166" fontId="22" fillId="15" borderId="0" xfId="1" applyNumberFormat="1" applyFont="1" applyFill="1" applyBorder="1"/>
    <xf numFmtId="166" fontId="22" fillId="15" borderId="11" xfId="1" applyNumberFormat="1" applyFont="1" applyFill="1" applyBorder="1"/>
    <xf numFmtId="0" fontId="0" fillId="15" borderId="0" xfId="0" applyFill="1"/>
    <xf numFmtId="166" fontId="1" fillId="15" borderId="0" xfId="1" applyNumberFormat="1" applyFont="1" applyFill="1" applyBorder="1"/>
    <xf numFmtId="166" fontId="1" fillId="15" borderId="11" xfId="1" applyNumberFormat="1" applyFont="1" applyFill="1" applyBorder="1"/>
    <xf numFmtId="166" fontId="22" fillId="0" borderId="0" xfId="1" applyNumberFormat="1" applyFont="1" applyBorder="1"/>
    <xf numFmtId="166" fontId="22" fillId="0" borderId="11" xfId="1" applyNumberFormat="1" applyFont="1" applyBorder="1"/>
    <xf numFmtId="43" fontId="22" fillId="15" borderId="0" xfId="1" applyFont="1" applyFill="1"/>
    <xf numFmtId="43" fontId="0" fillId="15" borderId="0" xfId="1" applyFont="1" applyFill="1"/>
    <xf numFmtId="166" fontId="0" fillId="15" borderId="0" xfId="1" applyNumberFormat="1" applyFont="1" applyFill="1" applyBorder="1"/>
    <xf numFmtId="166" fontId="0" fillId="15" borderId="11" xfId="1" applyNumberFormat="1" applyFont="1" applyFill="1" applyBorder="1"/>
    <xf numFmtId="166" fontId="22" fillId="0" borderId="15" xfId="1" applyNumberFormat="1" applyFont="1" applyBorder="1"/>
    <xf numFmtId="166" fontId="22" fillId="0" borderId="16" xfId="1" applyNumberFormat="1" applyFont="1" applyBorder="1"/>
    <xf numFmtId="0" fontId="22" fillId="0" borderId="16" xfId="0" applyFont="1" applyBorder="1"/>
    <xf numFmtId="0" fontId="22" fillId="0" borderId="17" xfId="0" applyFont="1" applyBorder="1"/>
    <xf numFmtId="166" fontId="0" fillId="0" borderId="11" xfId="1" applyNumberFormat="1" applyFont="1" applyBorder="1"/>
    <xf numFmtId="166" fontId="0" fillId="0" borderId="18" xfId="1" applyNumberFormat="1" applyFont="1" applyBorder="1"/>
    <xf numFmtId="166" fontId="0" fillId="0" borderId="3" xfId="1" applyNumberFormat="1" applyFont="1" applyBorder="1"/>
    <xf numFmtId="0" fontId="0" fillId="0" borderId="19" xfId="0" applyBorder="1" applyAlignment="1">
      <alignment horizontal="center"/>
    </xf>
    <xf numFmtId="3" fontId="3" fillId="19" borderId="3" xfId="0" applyNumberFormat="1" applyFont="1" applyFill="1" applyBorder="1"/>
    <xf numFmtId="0" fontId="22" fillId="5" borderId="20" xfId="0" applyFont="1" applyFill="1" applyBorder="1" applyAlignment="1">
      <alignment horizontal="center" vertical="center" wrapText="1"/>
    </xf>
    <xf numFmtId="0" fontId="22" fillId="20" borderId="20" xfId="0" applyFont="1" applyFill="1" applyBorder="1" applyAlignment="1">
      <alignment horizontal="center" vertical="center"/>
    </xf>
    <xf numFmtId="0" fontId="22" fillId="20" borderId="21" xfId="0" applyFont="1" applyFill="1" applyBorder="1" applyAlignment="1">
      <alignment horizontal="center" vertical="center"/>
    </xf>
    <xf numFmtId="0" fontId="22" fillId="20" borderId="22" xfId="0" applyFont="1" applyFill="1" applyBorder="1" applyAlignment="1">
      <alignment horizontal="center" vertical="center"/>
    </xf>
    <xf numFmtId="0" fontId="22" fillId="20" borderId="23" xfId="0" applyFont="1" applyFill="1" applyBorder="1" applyAlignment="1">
      <alignment horizontal="center" vertical="center"/>
    </xf>
    <xf numFmtId="166" fontId="3" fillId="16" borderId="3" xfId="1" quotePrefix="1" applyNumberFormat="1" applyFont="1" applyFill="1" applyBorder="1" applyAlignment="1">
      <alignment horizontal="center" vertical="center"/>
    </xf>
    <xf numFmtId="166" fontId="3" fillId="6" borderId="3" xfId="1" quotePrefix="1" applyNumberFormat="1" applyFont="1" applyFill="1" applyBorder="1" applyAlignment="1">
      <alignment horizontal="center" vertical="center"/>
    </xf>
    <xf numFmtId="43" fontId="0" fillId="0" borderId="1" xfId="1" applyFont="1" applyBorder="1"/>
    <xf numFmtId="0" fontId="25" fillId="22" borderId="24" xfId="0" applyFont="1" applyFill="1" applyBorder="1" applyAlignment="1">
      <alignment horizontal="center"/>
    </xf>
    <xf numFmtId="49" fontId="25" fillId="22" borderId="24" xfId="0" applyNumberFormat="1" applyFont="1" applyFill="1" applyBorder="1" applyAlignment="1">
      <alignment horizontal="center"/>
    </xf>
    <xf numFmtId="0" fontId="23" fillId="23" borderId="0" xfId="0" applyFont="1" applyFill="1"/>
    <xf numFmtId="0" fontId="25" fillId="22" borderId="0" xfId="0" applyFont="1" applyFill="1" applyAlignment="1">
      <alignment horizontal="center" wrapText="1"/>
    </xf>
    <xf numFmtId="0" fontId="23" fillId="21" borderId="0" xfId="0" applyFont="1" applyFill="1" applyAlignment="1">
      <alignment horizontal="right"/>
    </xf>
    <xf numFmtId="0" fontId="26" fillId="24" borderId="24" xfId="0" applyFont="1" applyFill="1" applyBorder="1" applyAlignment="1">
      <alignment horizontal="left"/>
    </xf>
    <xf numFmtId="49" fontId="26" fillId="24" borderId="24" xfId="0" applyNumberFormat="1" applyFont="1" applyFill="1" applyBorder="1" applyAlignment="1">
      <alignment horizontal="left"/>
    </xf>
    <xf numFmtId="0" fontId="26" fillId="24" borderId="24" xfId="0" applyFont="1" applyFill="1" applyBorder="1" applyAlignment="1">
      <alignment horizontal="left" wrapText="1"/>
    </xf>
    <xf numFmtId="0" fontId="26" fillId="24" borderId="24" xfId="0" applyFont="1" applyFill="1" applyBorder="1" applyAlignment="1">
      <alignment horizontal="right"/>
    </xf>
    <xf numFmtId="167" fontId="26" fillId="24" borderId="24" xfId="0" applyNumberFormat="1" applyFont="1" applyFill="1" applyBorder="1" applyAlignment="1">
      <alignment horizontal="right" wrapText="1"/>
    </xf>
    <xf numFmtId="168" fontId="0" fillId="0" borderId="0" xfId="0" applyNumberFormat="1"/>
    <xf numFmtId="0" fontId="0" fillId="25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/>
    <xf numFmtId="43" fontId="3" fillId="0" borderId="3" xfId="1" applyFont="1" applyBorder="1"/>
    <xf numFmtId="0" fontId="13" fillId="26" borderId="3" xfId="0" applyFont="1" applyFill="1" applyBorder="1" applyAlignment="1">
      <alignment horizontal="center" vertical="center" wrapText="1"/>
    </xf>
    <xf numFmtId="0" fontId="13" fillId="27" borderId="3" xfId="0" applyFont="1" applyFill="1" applyBorder="1" applyAlignment="1">
      <alignment horizontal="center" vertical="center" wrapText="1"/>
    </xf>
    <xf numFmtId="0" fontId="13" fillId="27" borderId="11" xfId="0" applyFont="1" applyFill="1" applyBorder="1" applyAlignment="1">
      <alignment horizontal="center" vertical="center" wrapText="1"/>
    </xf>
    <xf numFmtId="0" fontId="22" fillId="28" borderId="25" xfId="0" applyFont="1" applyFill="1" applyBorder="1"/>
    <xf numFmtId="0" fontId="22" fillId="0" borderId="25" xfId="0" applyFont="1" applyBorder="1"/>
    <xf numFmtId="0" fontId="13" fillId="26" borderId="3" xfId="0" applyFont="1" applyFill="1" applyBorder="1" applyAlignment="1">
      <alignment horizontal="center" vertical="center"/>
    </xf>
    <xf numFmtId="0" fontId="13" fillId="26" borderId="3" xfId="0" applyFont="1" applyFill="1" applyBorder="1" applyAlignment="1">
      <alignment horizontal="left" vertical="center"/>
    </xf>
    <xf numFmtId="3" fontId="13" fillId="26" borderId="3" xfId="2" applyNumberFormat="1" applyFont="1" applyFill="1" applyBorder="1" applyAlignment="1">
      <alignment horizontal="left" vertical="center"/>
    </xf>
    <xf numFmtId="0" fontId="21" fillId="29" borderId="0" xfId="0" applyFont="1" applyFill="1"/>
    <xf numFmtId="0" fontId="23" fillId="21" borderId="0" xfId="0" applyFont="1" applyFill="1"/>
    <xf numFmtId="0" fontId="21" fillId="29" borderId="0" xfId="0" applyFont="1" applyFill="1" applyAlignment="1">
      <alignment horizontal="center"/>
    </xf>
    <xf numFmtId="0" fontId="23" fillId="21" borderId="0" xfId="0" applyFont="1" applyFill="1" applyAlignment="1">
      <alignment horizontal="center"/>
    </xf>
    <xf numFmtId="43" fontId="22" fillId="28" borderId="25" xfId="1" applyFont="1" applyFill="1" applyBorder="1"/>
    <xf numFmtId="0" fontId="23" fillId="30" borderId="0" xfId="0" applyFont="1" applyFill="1"/>
    <xf numFmtId="0" fontId="23" fillId="5" borderId="0" xfId="0" applyFont="1" applyFill="1" applyAlignment="1">
      <alignment horizontal="center"/>
    </xf>
    <xf numFmtId="0" fontId="22" fillId="5" borderId="0" xfId="0" applyFont="1" applyFill="1"/>
    <xf numFmtId="0" fontId="0" fillId="5" borderId="0" xfId="0" applyFill="1"/>
    <xf numFmtId="0" fontId="22" fillId="5" borderId="0" xfId="0" quotePrefix="1" applyFont="1" applyFill="1"/>
    <xf numFmtId="43" fontId="0" fillId="5" borderId="0" xfId="1" applyFont="1" applyFill="1"/>
    <xf numFmtId="0" fontId="3" fillId="0" borderId="3" xfId="0" quotePrefix="1" applyFont="1" applyBorder="1" applyAlignment="1">
      <alignment horizontal="center" vertical="center"/>
    </xf>
    <xf numFmtId="3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21" fillId="21" borderId="3" xfId="0" applyFont="1" applyFill="1" applyBorder="1" applyAlignment="1">
      <alignment horizontal="center" vertical="center"/>
    </xf>
    <xf numFmtId="0" fontId="28" fillId="21" borderId="3" xfId="0" applyFont="1" applyFill="1" applyBorder="1" applyAlignment="1">
      <alignment horizontal="center" vertical="center" wrapText="1"/>
    </xf>
    <xf numFmtId="0" fontId="21" fillId="21" borderId="3" xfId="0" quotePrefix="1" applyFont="1" applyFill="1" applyBorder="1" applyAlignment="1">
      <alignment horizontal="center" vertical="center"/>
    </xf>
    <xf numFmtId="3" fontId="23" fillId="21" borderId="3" xfId="0" applyNumberFormat="1" applyFont="1" applyFill="1" applyBorder="1" applyAlignment="1">
      <alignment vertical="center" wrapText="1"/>
    </xf>
    <xf numFmtId="3" fontId="23" fillId="21" borderId="3" xfId="0" applyNumberFormat="1" applyFont="1" applyFill="1" applyBorder="1"/>
    <xf numFmtId="0" fontId="13" fillId="20" borderId="3" xfId="0" applyFont="1" applyFill="1" applyBorder="1" applyAlignment="1">
      <alignment horizontal="left" vertical="center"/>
    </xf>
    <xf numFmtId="0" fontId="3" fillId="20" borderId="3" xfId="0" quotePrefix="1" applyFont="1" applyFill="1" applyBorder="1" applyAlignment="1">
      <alignment horizontal="center" vertical="center"/>
    </xf>
    <xf numFmtId="0" fontId="3" fillId="20" borderId="3" xfId="0" applyFont="1" applyFill="1" applyBorder="1" applyAlignment="1">
      <alignment vertical="center" wrapText="1"/>
    </xf>
    <xf numFmtId="3" fontId="3" fillId="20" borderId="3" xfId="0" applyNumberFormat="1" applyFont="1" applyFill="1" applyBorder="1" applyAlignment="1">
      <alignment vertical="center" wrapText="1"/>
    </xf>
    <xf numFmtId="0" fontId="3" fillId="20" borderId="3" xfId="0" applyFont="1" applyFill="1" applyBorder="1" applyAlignment="1">
      <alignment vertical="center"/>
    </xf>
    <xf numFmtId="0" fontId="12" fillId="20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3" fillId="5" borderId="3" xfId="0" quotePrefix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 wrapText="1"/>
    </xf>
    <xf numFmtId="3" fontId="3" fillId="5" borderId="3" xfId="0" applyNumberFormat="1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/>
    </xf>
    <xf numFmtId="43" fontId="23" fillId="30" borderId="0" xfId="1" applyFont="1" applyFill="1" applyBorder="1" applyAlignment="1">
      <alignment vertical="center" wrapText="1"/>
    </xf>
    <xf numFmtId="0" fontId="13" fillId="14" borderId="3" xfId="0" applyFont="1" applyFill="1" applyBorder="1" applyAlignment="1">
      <alignment horizontal="left" vertical="center"/>
    </xf>
    <xf numFmtId="0" fontId="3" fillId="14" borderId="3" xfId="0" quotePrefix="1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vertical="center" wrapText="1"/>
    </xf>
    <xf numFmtId="3" fontId="3" fillId="14" borderId="3" xfId="0" applyNumberFormat="1" applyFont="1" applyFill="1" applyBorder="1" applyAlignment="1">
      <alignment vertical="center" wrapText="1"/>
    </xf>
    <xf numFmtId="0" fontId="3" fillId="14" borderId="3" xfId="0" applyFont="1" applyFill="1" applyBorder="1" applyAlignment="1">
      <alignment vertical="center"/>
    </xf>
    <xf numFmtId="0" fontId="21" fillId="21" borderId="3" xfId="0" applyFont="1" applyFill="1" applyBorder="1" applyAlignment="1">
      <alignment horizontal="center" vertical="center" wrapText="1"/>
    </xf>
    <xf numFmtId="0" fontId="22" fillId="12" borderId="3" xfId="0" applyFont="1" applyFill="1" applyBorder="1" applyAlignment="1">
      <alignment horizontal="center" vertical="center"/>
    </xf>
    <xf numFmtId="0" fontId="22" fillId="17" borderId="3" xfId="0" applyFont="1" applyFill="1" applyBorder="1" applyAlignment="1">
      <alignment horizontal="center" vertical="center"/>
    </xf>
    <xf numFmtId="165" fontId="0" fillId="0" borderId="3" xfId="0" applyNumberFormat="1" applyBorder="1"/>
    <xf numFmtId="0" fontId="0" fillId="5" borderId="0" xfId="0" applyFill="1" applyAlignment="1">
      <alignment horizontal="center" vertical="center"/>
    </xf>
    <xf numFmtId="0" fontId="23" fillId="21" borderId="0" xfId="0" applyFont="1" applyFill="1" applyAlignment="1">
      <alignment horizontal="center" vertical="center"/>
    </xf>
    <xf numFmtId="0" fontId="0" fillId="31" borderId="3" xfId="0" quotePrefix="1" applyFill="1" applyBorder="1" applyAlignment="1">
      <alignment horizontal="center"/>
    </xf>
    <xf numFmtId="0" fontId="0" fillId="31" borderId="3" xfId="0" applyFill="1" applyBorder="1" applyAlignment="1">
      <alignment horizontal="left"/>
    </xf>
    <xf numFmtId="0" fontId="0" fillId="31" borderId="3" xfId="0" applyFill="1" applyBorder="1" applyAlignment="1">
      <alignment horizontal="center"/>
    </xf>
    <xf numFmtId="14" fontId="0" fillId="31" borderId="3" xfId="0" applyNumberFormat="1" applyFill="1" applyBorder="1" applyAlignment="1">
      <alignment horizontal="center"/>
    </xf>
    <xf numFmtId="1" fontId="0" fillId="31" borderId="3" xfId="0" applyNumberFormat="1" applyFill="1" applyBorder="1" applyAlignment="1">
      <alignment horizontal="center"/>
    </xf>
    <xf numFmtId="4" fontId="0" fillId="31" borderId="3" xfId="0" applyNumberFormat="1" applyFill="1" applyBorder="1" applyAlignment="1">
      <alignment horizontal="right"/>
    </xf>
    <xf numFmtId="4" fontId="0" fillId="31" borderId="3" xfId="0" applyNumberFormat="1" applyFill="1" applyBorder="1" applyAlignment="1">
      <alignment horizontal="center"/>
    </xf>
    <xf numFmtId="0" fontId="0" fillId="3" borderId="3" xfId="0" quotePrefix="1" applyFill="1" applyBorder="1" applyAlignment="1">
      <alignment horizontal="center"/>
    </xf>
    <xf numFmtId="0" fontId="0" fillId="6" borderId="3" xfId="0" quotePrefix="1" applyFill="1" applyBorder="1" applyAlignment="1">
      <alignment horizontal="center"/>
    </xf>
    <xf numFmtId="0" fontId="0" fillId="6" borderId="3" xfId="0" applyFill="1" applyBorder="1" applyAlignment="1">
      <alignment horizontal="left"/>
    </xf>
    <xf numFmtId="0" fontId="0" fillId="6" borderId="3" xfId="0" applyFill="1" applyBorder="1" applyAlignment="1">
      <alignment horizontal="center"/>
    </xf>
    <xf numFmtId="14" fontId="0" fillId="6" borderId="3" xfId="0" applyNumberFormat="1" applyFill="1" applyBorder="1" applyAlignment="1">
      <alignment horizontal="center"/>
    </xf>
    <xf numFmtId="1" fontId="0" fillId="6" borderId="3" xfId="0" applyNumberFormat="1" applyFill="1" applyBorder="1" applyAlignment="1">
      <alignment horizontal="center"/>
    </xf>
    <xf numFmtId="4" fontId="0" fillId="6" borderId="3" xfId="0" applyNumberFormat="1" applyFill="1" applyBorder="1" applyAlignment="1">
      <alignment horizontal="right"/>
    </xf>
    <xf numFmtId="4" fontId="0" fillId="6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right"/>
    </xf>
    <xf numFmtId="0" fontId="24" fillId="0" borderId="0" xfId="0" applyFont="1" applyAlignment="1">
      <alignment horizontal="center"/>
    </xf>
    <xf numFmtId="0" fontId="22" fillId="18" borderId="0" xfId="0" applyFont="1" applyFill="1" applyAlignment="1">
      <alignment horizontal="center" vertical="center" wrapText="1"/>
    </xf>
    <xf numFmtId="0" fontId="22" fillId="18" borderId="0" xfId="0" applyFont="1" applyFill="1" applyAlignment="1">
      <alignment horizontal="center" vertical="center"/>
    </xf>
    <xf numFmtId="0" fontId="0" fillId="32" borderId="0" xfId="0" applyFill="1" applyAlignment="1">
      <alignment horizontal="center"/>
    </xf>
    <xf numFmtId="0" fontId="22" fillId="32" borderId="0" xfId="0" applyFont="1" applyFill="1" applyAlignment="1">
      <alignment horizontal="center"/>
    </xf>
    <xf numFmtId="0" fontId="22" fillId="32" borderId="3" xfId="0" applyFont="1" applyFill="1" applyBorder="1" applyAlignment="1">
      <alignment horizontal="center" vertical="center" wrapText="1"/>
    </xf>
    <xf numFmtId="0" fontId="22" fillId="32" borderId="3" xfId="0" applyFont="1" applyFill="1" applyBorder="1" applyAlignment="1">
      <alignment horizontal="center" vertical="center"/>
    </xf>
    <xf numFmtId="14" fontId="0" fillId="32" borderId="0" xfId="0" applyNumberFormat="1" applyFill="1" applyAlignment="1">
      <alignment horizontal="center"/>
    </xf>
    <xf numFmtId="1" fontId="0" fillId="32" borderId="0" xfId="0" applyNumberFormat="1" applyFill="1" applyAlignment="1">
      <alignment horizontal="center"/>
    </xf>
    <xf numFmtId="4" fontId="0" fillId="32" borderId="0" xfId="0" applyNumberFormat="1" applyFill="1" applyAlignment="1">
      <alignment horizontal="center"/>
    </xf>
    <xf numFmtId="0" fontId="22" fillId="32" borderId="0" xfId="0" applyFont="1" applyFill="1" applyAlignment="1">
      <alignment horizontal="center" vertical="center" wrapText="1"/>
    </xf>
    <xf numFmtId="0" fontId="22" fillId="32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3" fontId="12" fillId="3" borderId="0" xfId="0" applyNumberFormat="1" applyFont="1" applyFill="1" applyAlignment="1">
      <alignment horizontal="center"/>
    </xf>
    <xf numFmtId="166" fontId="3" fillId="3" borderId="0" xfId="1" applyNumberFormat="1" applyFont="1" applyFill="1"/>
    <xf numFmtId="166" fontId="3" fillId="3" borderId="0" xfId="0" applyNumberFormat="1" applyFont="1" applyFill="1"/>
    <xf numFmtId="0" fontId="9" fillId="26" borderId="3" xfId="0" applyFont="1" applyFill="1" applyBorder="1" applyAlignment="1">
      <alignment horizontal="center" vertical="center" wrapText="1"/>
    </xf>
    <xf numFmtId="165" fontId="3" fillId="3" borderId="0" xfId="0" applyNumberFormat="1" applyFont="1" applyFill="1"/>
    <xf numFmtId="0" fontId="30" fillId="0" borderId="0" xfId="0" applyFont="1"/>
    <xf numFmtId="3" fontId="7" fillId="0" borderId="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166" fontId="7" fillId="0" borderId="3" xfId="1" applyNumberFormat="1" applyFont="1" applyFill="1" applyBorder="1" applyAlignment="1">
      <alignment horizontal="center" vertical="center" wrapText="1"/>
    </xf>
    <xf numFmtId="0" fontId="7" fillId="0" borderId="3" xfId="0" applyFont="1" applyBorder="1"/>
    <xf numFmtId="0" fontId="3" fillId="0" borderId="3" xfId="1" applyNumberFormat="1" applyFont="1" applyFill="1" applyBorder="1"/>
    <xf numFmtId="166" fontId="7" fillId="0" borderId="3" xfId="1" applyNumberFormat="1" applyFont="1" applyFill="1" applyBorder="1"/>
    <xf numFmtId="43" fontId="7" fillId="0" borderId="3" xfId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left"/>
    </xf>
    <xf numFmtId="166" fontId="7" fillId="0" borderId="3" xfId="1" applyNumberFormat="1" applyFont="1" applyFill="1" applyBorder="1" applyAlignment="1">
      <alignment horizontal="center" vertical="center"/>
    </xf>
    <xf numFmtId="43" fontId="0" fillId="16" borderId="3" xfId="1" applyFont="1" applyFill="1" applyBorder="1" applyAlignment="1">
      <alignment horizontal="center" vertical="center"/>
    </xf>
    <xf numFmtId="49" fontId="0" fillId="0" borderId="26" xfId="0" applyNumberFormat="1" applyBorder="1" applyAlignment="1">
      <alignment horizontal="left"/>
    </xf>
    <xf numFmtId="43" fontId="7" fillId="0" borderId="7" xfId="1" applyFont="1" applyFill="1" applyBorder="1" applyAlignment="1">
      <alignment horizontal="center" vertical="center"/>
    </xf>
    <xf numFmtId="166" fontId="7" fillId="0" borderId="7" xfId="1" applyNumberFormat="1" applyFont="1" applyFill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43" fontId="0" fillId="16" borderId="3" xfId="1" applyFont="1" applyFill="1" applyBorder="1" applyAlignment="1">
      <alignment horizontal="center" vertical="center"/>
    </xf>
    <xf numFmtId="43" fontId="0" fillId="6" borderId="3" xfId="1" applyFont="1" applyFill="1" applyBorder="1" applyAlignment="1">
      <alignment horizontal="center" vertical="center"/>
    </xf>
    <xf numFmtId="3" fontId="12" fillId="3" borderId="11" xfId="0" applyNumberFormat="1" applyFont="1" applyFill="1" applyBorder="1" applyAlignment="1">
      <alignment horizontal="center"/>
    </xf>
    <xf numFmtId="3" fontId="12" fillId="3" borderId="13" xfId="0" applyNumberFormat="1" applyFont="1" applyFill="1" applyBorder="1" applyAlignment="1">
      <alignment horizontal="center"/>
    </xf>
    <xf numFmtId="3" fontId="12" fillId="3" borderId="3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</cellXfs>
  <cellStyles count="6">
    <cellStyle name="Migliaia" xfId="1" builtinId="3"/>
    <cellStyle name="Migliaia 2 2" xfId="5"/>
    <cellStyle name="Normale" xfId="0" builtinId="0"/>
    <cellStyle name="Normale 10" xfId="3"/>
    <cellStyle name="Normale 2 2 3" xfId="2"/>
    <cellStyle name="Normale 3" xfId="4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donic\Documents\ADocumenti\Area%20ASL\Rendicontazioni%20economiche\2012\Matrici\Matrici%20ISSAD%202012%20Regione\SCHEMA%20ALLEGATO%201%20CONTRATTO%20EX%20DGR%202633-2011%20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rl.local\GIUNTA\DATA\Area%20Direzioni\Economico%20Finanziario\Servizio\schede%20bilancio%202021\FILE%20DA%20SCRIBA%20PER%20CALCOLI%202021\CONSUNTIVO%202021\V2\fondi_quote_inutilizzate_contributi\fondi_quote_inutilizzate_contributi_322_2021_CONS_V2.xls?137F254B" TargetMode="External"/><Relationship Id="rId1" Type="http://schemas.openxmlformats.org/officeDocument/2006/relationships/externalLinkPath" Target="file:///\\137F254B\fondi_quote_inutilizzate_contributi_322_2021_CONS_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marini\AppData\Local\Temp\Prototipo%20Protesica%20Minore%202018%200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lliccial\Documents\bilanci_asl\chiusura_2016\modello_udo_a_buget\mod_biles\I_UDOBDG_321_2016_CONS.V1_20170525_2057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lenchi"/>
      <sheetName val="VOL E REMUN"/>
      <sheetName val="VOLUMI02 (2)"/>
      <sheetName val="Anagrafica Enti"/>
    </sheetNames>
    <sheetDataSet>
      <sheetData sheetId="0" refreshError="1"/>
      <sheetData sheetId="1">
        <row r="2">
          <cell r="A2" t="str">
            <v>Residenza Sanitario Assistenziale per Anziani (RSA)</v>
          </cell>
        </row>
        <row r="3">
          <cell r="A3" t="str">
            <v>Residenza Sanitario Assistenziale per Disabili (RSD)</v>
          </cell>
        </row>
        <row r="4">
          <cell r="A4" t="str">
            <v>Centro Diurno Integrato per Anziani (CDI)</v>
          </cell>
        </row>
        <row r="5">
          <cell r="A5" t="str">
            <v>Centro Diurno per Disabili (CDD)</v>
          </cell>
        </row>
        <row r="6">
          <cell r="A6" t="str">
            <v>Comunità Socio Sanitaria per Disabili (CSS)</v>
          </cell>
        </row>
        <row r="7">
          <cell r="A7" t="str">
            <v>Hospice</v>
          </cell>
        </row>
        <row r="8">
          <cell r="A8" t="str">
            <v>Struttura di Riabilitazione Territoriale extraospedaliera</v>
          </cell>
        </row>
        <row r="9">
          <cell r="A9" t="str">
            <v>Struttura residenziale/semiresidenziale per le Dipendenze</v>
          </cell>
        </row>
        <row r="10">
          <cell r="A10" t="str">
            <v>Servizio Multidisciplinare Integrato per le Dipendenze (SMI)</v>
          </cell>
        </row>
        <row r="11">
          <cell r="A11" t="str">
            <v>Consultorio Familiare</v>
          </cell>
        </row>
        <row r="12">
          <cell r="A12" t="str">
            <v>Erogatore ADI</v>
          </cell>
        </row>
        <row r="19">
          <cell r="A19" t="str">
            <v>DENOMINAZIONE ASL</v>
          </cell>
        </row>
        <row r="20">
          <cell r="A20" t="str">
            <v>ASL DELLA PROVINCIA DI BERGAMO</v>
          </cell>
        </row>
        <row r="21">
          <cell r="A21" t="str">
            <v>ASL DELLA PROVINCIA DI BRESCIA</v>
          </cell>
        </row>
        <row r="22">
          <cell r="A22" t="str">
            <v>ASL DELLA PROVINCIA DI COMO</v>
          </cell>
        </row>
        <row r="23">
          <cell r="A23" t="str">
            <v>ASL DELLA PROVINCIA DI CREMONA</v>
          </cell>
        </row>
        <row r="24">
          <cell r="A24" t="str">
            <v>ASL DELLA PROVINCIA DI LECCO</v>
          </cell>
        </row>
        <row r="25">
          <cell r="A25" t="str">
            <v>ASL DELLA PROVINCIA DI LODI</v>
          </cell>
        </row>
        <row r="26">
          <cell r="A26" t="str">
            <v>ASL DELLA PROVINCIA DI MANTOVA</v>
          </cell>
        </row>
        <row r="27">
          <cell r="A27" t="str">
            <v>ASL DELLA PROVINCIA DI MILANO</v>
          </cell>
        </row>
        <row r="28">
          <cell r="A28" t="str">
            <v>ASL DELLA PROVINCIA DI MILANO 1</v>
          </cell>
        </row>
        <row r="29">
          <cell r="A29" t="str">
            <v>ASL DELLA PROVINCIA DI MILANO 2</v>
          </cell>
        </row>
        <row r="30">
          <cell r="A30" t="str">
            <v>ASL DELLA PROVINCIA DI MONZA E BRIANZA</v>
          </cell>
        </row>
        <row r="31">
          <cell r="A31" t="str">
            <v>ASL DELLA PROVINCIA DI PAVIA</v>
          </cell>
        </row>
        <row r="32">
          <cell r="A32" t="str">
            <v>ASL DELLA PROVINCIA DI SONDRIO</v>
          </cell>
        </row>
        <row r="33">
          <cell r="A33" t="str">
            <v>ASL DELLA PROVINCIA DI VARESE</v>
          </cell>
        </row>
        <row r="34">
          <cell r="A34" t="str">
            <v>ASL DELLA PROVINCIA DI VALLECAMONICA-SEBINO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Info"/>
      <sheetName val="INFO_OUT"/>
      <sheetName val="VERSIONI"/>
      <sheetName val="ANAGR"/>
      <sheetName val="CONTI_NI"/>
      <sheetName val="Crediti vs Regione"/>
      <sheetName val="Debiti vs Regione"/>
      <sheetName val="Crediti Intercompany"/>
      <sheetName val="Debiti Intercompany"/>
      <sheetName val="Enti_Assoc"/>
      <sheetName val="EXP_BIL"/>
      <sheetName val="Quote_inutil_contrib"/>
      <sheetName val="Crediti vs Stato"/>
      <sheetName val="Debiti vs Stato"/>
      <sheetName val="Conti Ordine"/>
      <sheetName val="Debiti vs Fornitori"/>
      <sheetName val="Debiti vs Dipendenti"/>
      <sheetName val="Debiti vs Istituti Prev"/>
    </sheetNames>
    <sheetDataSet>
      <sheetData sheetId="0">
        <row r="2">
          <cell r="A2" t="str">
            <v>SAN</v>
          </cell>
          <cell r="B2" t="str">
            <v>SAN</v>
          </cell>
          <cell r="F2">
            <v>321</v>
          </cell>
        </row>
        <row r="3">
          <cell r="A3" t="str">
            <v>RIC</v>
          </cell>
          <cell r="B3" t="str">
            <v>TER</v>
          </cell>
          <cell r="F3">
            <v>322</v>
          </cell>
        </row>
        <row r="4">
          <cell r="B4" t="str">
            <v>RIC</v>
          </cell>
          <cell r="F4">
            <v>323</v>
          </cell>
        </row>
        <row r="5">
          <cell r="B5" t="str">
            <v>118</v>
          </cell>
          <cell r="F5">
            <v>324</v>
          </cell>
        </row>
        <row r="6">
          <cell r="F6">
            <v>325</v>
          </cell>
        </row>
        <row r="7">
          <cell r="F7">
            <v>326</v>
          </cell>
        </row>
        <row r="8">
          <cell r="F8">
            <v>327</v>
          </cell>
        </row>
        <row r="9">
          <cell r="F9">
            <v>328</v>
          </cell>
        </row>
        <row r="10">
          <cell r="F10">
            <v>701</v>
          </cell>
        </row>
        <row r="11">
          <cell r="F11">
            <v>702</v>
          </cell>
        </row>
        <row r="12">
          <cell r="F12">
            <v>703</v>
          </cell>
        </row>
        <row r="13">
          <cell r="F13">
            <v>704</v>
          </cell>
        </row>
        <row r="14">
          <cell r="F14">
            <v>705</v>
          </cell>
        </row>
        <row r="15">
          <cell r="F15">
            <v>706</v>
          </cell>
        </row>
        <row r="16">
          <cell r="F16">
            <v>707</v>
          </cell>
        </row>
        <row r="17">
          <cell r="F17">
            <v>708</v>
          </cell>
        </row>
        <row r="18">
          <cell r="F18">
            <v>709</v>
          </cell>
        </row>
        <row r="19">
          <cell r="F19">
            <v>710</v>
          </cell>
        </row>
        <row r="20">
          <cell r="F20">
            <v>711</v>
          </cell>
        </row>
        <row r="21">
          <cell r="F21">
            <v>712</v>
          </cell>
        </row>
        <row r="22">
          <cell r="F22">
            <v>713</v>
          </cell>
        </row>
        <row r="23">
          <cell r="F23">
            <v>714</v>
          </cell>
        </row>
        <row r="24">
          <cell r="F24">
            <v>715</v>
          </cell>
        </row>
        <row r="25">
          <cell r="F25">
            <v>716</v>
          </cell>
        </row>
        <row r="26">
          <cell r="F26">
            <v>717</v>
          </cell>
        </row>
        <row r="27">
          <cell r="F27">
            <v>718</v>
          </cell>
        </row>
        <row r="28">
          <cell r="F28">
            <v>719</v>
          </cell>
        </row>
        <row r="29">
          <cell r="F29">
            <v>720</v>
          </cell>
        </row>
        <row r="30">
          <cell r="F30">
            <v>721</v>
          </cell>
        </row>
        <row r="31">
          <cell r="F31">
            <v>722</v>
          </cell>
        </row>
        <row r="32">
          <cell r="F32">
            <v>723</v>
          </cell>
        </row>
        <row r="33">
          <cell r="F33">
            <v>724</v>
          </cell>
        </row>
        <row r="34">
          <cell r="F34">
            <v>725</v>
          </cell>
        </row>
        <row r="35">
          <cell r="F35">
            <v>726</v>
          </cell>
        </row>
        <row r="36">
          <cell r="F36">
            <v>727</v>
          </cell>
        </row>
        <row r="37">
          <cell r="F37">
            <v>993</v>
          </cell>
        </row>
        <row r="38">
          <cell r="F38">
            <v>992</v>
          </cell>
        </row>
        <row r="39">
          <cell r="F39">
            <v>920</v>
          </cell>
        </row>
        <row r="40">
          <cell r="F40">
            <v>922</v>
          </cell>
        </row>
        <row r="41">
          <cell r="F41">
            <v>923</v>
          </cell>
        </row>
        <row r="42">
          <cell r="F42">
            <v>924</v>
          </cell>
        </row>
        <row r="43">
          <cell r="F43">
            <v>925</v>
          </cell>
        </row>
      </sheetData>
      <sheetData sheetId="1">
        <row r="3">
          <cell r="B3" t="str">
            <v>2021</v>
          </cell>
        </row>
      </sheetData>
      <sheetData sheetId="2" refreshError="1"/>
      <sheetData sheetId="3" refreshError="1"/>
      <sheetData sheetId="4" refreshError="1"/>
      <sheetData sheetId="5">
        <row r="2">
          <cell r="B2" t="str">
            <v>CR_20202005000000</v>
          </cell>
        </row>
        <row r="99">
          <cell r="C99" t="str">
            <v>60401000000000</v>
          </cell>
        </row>
        <row r="100">
          <cell r="C100" t="str">
            <v>60402000000000</v>
          </cell>
        </row>
        <row r="101">
          <cell r="C101" t="str">
            <v>60402010000000</v>
          </cell>
        </row>
        <row r="102">
          <cell r="C102" t="str">
            <v>60402020000000</v>
          </cell>
        </row>
        <row r="103">
          <cell r="C103" t="str">
            <v>60402030000000</v>
          </cell>
        </row>
        <row r="104">
          <cell r="C104" t="str">
            <v>60402040000000</v>
          </cell>
        </row>
        <row r="105">
          <cell r="C105" t="str">
            <v>60403000000000</v>
          </cell>
        </row>
        <row r="106">
          <cell r="C106" t="str">
            <v>60404000000000</v>
          </cell>
        </row>
        <row r="107">
          <cell r="C107" t="str">
            <v>60404010000000</v>
          </cell>
        </row>
        <row r="108">
          <cell r="C108" t="str">
            <v>60404020000000</v>
          </cell>
        </row>
        <row r="109">
          <cell r="C109" t="str">
            <v>60404030000000</v>
          </cell>
        </row>
        <row r="110">
          <cell r="C110" t="str">
            <v>60404040000000</v>
          </cell>
        </row>
        <row r="111">
          <cell r="C111" t="str">
            <v>60404050000000</v>
          </cell>
        </row>
        <row r="112">
          <cell r="C112" t="str">
            <v>60405000000000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damento Spesa"/>
      <sheetName val="Appoggio Andamento Spesa"/>
      <sheetName val="Proiezioni"/>
      <sheetName val="ATS Tipologia Spesa-Canale "/>
      <sheetName val="EROGATORE Tip Spesa-Canale"/>
      <sheetName val="PVT totale per ATS"/>
      <sheetName val="PVT totale per Erogatore"/>
      <sheetName val="Totale per ATS"/>
      <sheetName val="Totale ATS per Mese"/>
      <sheetName val="PVT totale per ATS mese"/>
      <sheetName val="Totale Erogatore per Mese"/>
      <sheetName val="PVT totale per EROG mese"/>
      <sheetName val="ATS Produzione Corrente"/>
      <sheetName val="ATS Produzione Dietetica Corr"/>
      <sheetName val="ATS Produzione Prot.Min Corr"/>
      <sheetName val="ATS Produzione Diabetica corr"/>
      <sheetName val="ATS Produzione Ivestimento"/>
      <sheetName val="ATS Produzione Diabetica Inv."/>
      <sheetName val="ASST Produzione Corrente"/>
      <sheetName val="ASST Produzione Dietetica corr"/>
      <sheetName val="ASST Produzione Prot.Min corr"/>
      <sheetName val="ASST Produzione Diabetica corr"/>
      <sheetName val="ASST Produzione Ivestimento"/>
      <sheetName val="ASST Produzione Diabetica Inv"/>
      <sheetName val="Tabella per decreti ATS"/>
      <sheetName val="PVT Decret. ATS"/>
      <sheetName val="Tabella per decreti ASST"/>
      <sheetName val="PVT Decret. ASST-IRCCS"/>
      <sheetName val="Tabella per decreti ATS Proiezi"/>
      <sheetName val="Tabella per decreti ASST Proiez"/>
      <sheetName val="PESI PROIEZIONI"/>
      <sheetName val="Anagrafiche"/>
      <sheetName val="Estrazione Protesica Min."/>
      <sheetName val="PVT ATS investimento"/>
      <sheetName val="PVT SINOTTICO"/>
      <sheetName val="PVT PROIEZIONI"/>
      <sheetName val="SINOTTICO"/>
      <sheetName val="Matrici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A1" t="str">
            <v>Cod ASL</v>
          </cell>
        </row>
        <row r="2">
          <cell r="A2" t="str">
            <v>321</v>
          </cell>
          <cell r="D2" t="str">
            <v>DIABETICA</v>
          </cell>
          <cell r="F2" t="str">
            <v>Corrente</v>
          </cell>
          <cell r="H2" t="str">
            <v>321</v>
          </cell>
        </row>
        <row r="3">
          <cell r="A3" t="str">
            <v>322</v>
          </cell>
          <cell r="D3" t="str">
            <v>DIETETICA</v>
          </cell>
          <cell r="F3" t="str">
            <v>Investimento</v>
          </cell>
          <cell r="H3" t="str">
            <v>322</v>
          </cell>
        </row>
        <row r="4">
          <cell r="A4" t="str">
            <v>323</v>
          </cell>
          <cell r="D4" t="str">
            <v>PROTESICA MINORE</v>
          </cell>
          <cell r="H4" t="str">
            <v>323</v>
          </cell>
        </row>
        <row r="5">
          <cell r="A5" t="str">
            <v>324</v>
          </cell>
          <cell r="D5" t="str">
            <v>TUTTI</v>
          </cell>
          <cell r="H5" t="str">
            <v>324</v>
          </cell>
        </row>
        <row r="6">
          <cell r="A6" t="str">
            <v>325</v>
          </cell>
          <cell r="H6" t="str">
            <v>325</v>
          </cell>
        </row>
        <row r="7">
          <cell r="A7" t="str">
            <v>326</v>
          </cell>
          <cell r="H7" t="str">
            <v>326</v>
          </cell>
        </row>
        <row r="8">
          <cell r="A8" t="str">
            <v>327</v>
          </cell>
          <cell r="H8" t="str">
            <v>327</v>
          </cell>
        </row>
        <row r="9">
          <cell r="A9" t="str">
            <v>328</v>
          </cell>
          <cell r="H9" t="str">
            <v>328</v>
          </cell>
        </row>
        <row r="10">
          <cell r="A10" t="str">
            <v>318</v>
          </cell>
          <cell r="H10" t="str">
            <v>701</v>
          </cell>
        </row>
        <row r="11">
          <cell r="H11" t="str">
            <v>702</v>
          </cell>
        </row>
        <row r="12">
          <cell r="H12" t="str">
            <v>703</v>
          </cell>
        </row>
        <row r="13">
          <cell r="H13" t="str">
            <v>704</v>
          </cell>
        </row>
        <row r="14">
          <cell r="H14" t="str">
            <v>705</v>
          </cell>
        </row>
        <row r="15">
          <cell r="H15" t="str">
            <v>706</v>
          </cell>
        </row>
        <row r="16">
          <cell r="H16" t="str">
            <v>707</v>
          </cell>
        </row>
        <row r="17">
          <cell r="H17" t="str">
            <v>708</v>
          </cell>
        </row>
        <row r="18">
          <cell r="H18" t="str">
            <v>709</v>
          </cell>
        </row>
        <row r="19">
          <cell r="H19" t="str">
            <v>710</v>
          </cell>
        </row>
        <row r="20">
          <cell r="H20" t="str">
            <v>711</v>
          </cell>
        </row>
        <row r="21">
          <cell r="H21" t="str">
            <v>712</v>
          </cell>
        </row>
        <row r="22">
          <cell r="H22" t="str">
            <v>713</v>
          </cell>
        </row>
        <row r="23">
          <cell r="H23" t="str">
            <v>714</v>
          </cell>
        </row>
        <row r="24">
          <cell r="H24" t="str">
            <v>715</v>
          </cell>
        </row>
        <row r="25">
          <cell r="H25" t="str">
            <v>716</v>
          </cell>
        </row>
        <row r="26">
          <cell r="H26" t="str">
            <v>717</v>
          </cell>
        </row>
        <row r="27">
          <cell r="H27" t="str">
            <v>718</v>
          </cell>
        </row>
        <row r="28">
          <cell r="H28" t="str">
            <v>719</v>
          </cell>
        </row>
        <row r="29">
          <cell r="H29" t="str">
            <v>720</v>
          </cell>
        </row>
        <row r="30">
          <cell r="H30" t="str">
            <v>721</v>
          </cell>
        </row>
        <row r="31">
          <cell r="H31" t="str">
            <v>722</v>
          </cell>
        </row>
        <row r="32">
          <cell r="H32" t="str">
            <v>723</v>
          </cell>
        </row>
        <row r="33">
          <cell r="H33" t="str">
            <v>724</v>
          </cell>
        </row>
        <row r="34">
          <cell r="H34" t="str">
            <v>725</v>
          </cell>
        </row>
        <row r="35">
          <cell r="H35" t="str">
            <v>726</v>
          </cell>
        </row>
        <row r="36">
          <cell r="H36" t="str">
            <v>727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UDO"/>
      <sheetName val="Codifiche_TRACCIATO_UDO"/>
      <sheetName val="Specifiche_TRACCIATO_UDO"/>
      <sheetName val="ANAGR"/>
      <sheetName val="INFO_OUT"/>
      <sheetName val="VERSIONI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efano Marvulli" refreshedDate="44951.687547800924" createdVersion="7" refreshedVersion="8" minRefreshableVersion="3" recordCount="1136">
  <cacheSource type="worksheet">
    <worksheetSource ref="A1:H1048576" sheet="Rendicontazione per consumo"/>
  </cacheSource>
  <cacheFields count="8">
    <cacheField name="RIF" numFmtId="0">
      <sharedItems containsString="0" containsBlank="1" containsNumber="1" containsInteger="1" minValue="202112" maxValue="202209"/>
    </cacheField>
    <cacheField name="TIPO AMBITO" numFmtId="0">
      <sharedItems containsBlank="1" count="19">
        <s v="ADI ORDINARIA"/>
        <s v="CDD"/>
        <s v="CDI"/>
        <s v="CONS"/>
        <s v="CSS"/>
        <s v="CURE INT - RESIDENZIALE"/>
        <s v="Cure palliative domiciliari"/>
        <s v="Cure palliative residenziali"/>
        <s v="DIPENDENZE BASSA INTENSITÀ"/>
        <s v="DIPENDENZE RESID."/>
        <s v="DIPENDENZE SEMIRESID."/>
        <s v="Misura RSA aperta"/>
        <s v="POST-ACUTA RESIDENZIALE"/>
        <s v="RIABILITAZIONE"/>
        <s v="RSA"/>
        <s v="RSD"/>
        <s v="SRM - Servizio Residenziale Terapeutico-Riabilitativo a media intensità per minori"/>
        <s v="SMI"/>
        <m/>
      </sharedItems>
    </cacheField>
    <cacheField name="ASL TERRITORIALE" numFmtId="0">
      <sharedItems containsString="0" containsBlank="1" containsNumber="1" containsInteger="1" minValue="321" maxValue="328" count="9">
        <n v="321"/>
        <n v="322"/>
        <n v="323"/>
        <n v="324"/>
        <n v="325"/>
        <n v="326"/>
        <n v="327"/>
        <n v="328"/>
        <m/>
      </sharedItems>
    </cacheField>
    <cacheField name="Pubblico/Privato" numFmtId="0">
      <sharedItems containsBlank="1" count="4">
        <s v="Altro pubblico"/>
        <s v="Privato"/>
        <s v="Pubblico"/>
        <m/>
      </sharedItems>
    </cacheField>
    <cacheField name="Ente Amministrante" numFmtId="0">
      <sharedItems containsBlank="1" count="36">
        <s v="321"/>
        <s v="322"/>
        <s v="323"/>
        <s v="324"/>
        <s v="715"/>
        <s v="325"/>
        <s v="326"/>
        <s v="721"/>
        <s v="722"/>
        <s v="723"/>
        <s v="327"/>
        <s v="725"/>
        <s v="328"/>
        <s v="705"/>
        <s v="706"/>
        <s v="717"/>
        <s v="942"/>
        <s v="701"/>
        <s v="702"/>
        <s v="703"/>
        <s v="707"/>
        <s v="709"/>
        <s v="922"/>
        <s v="710"/>
        <s v="711"/>
        <s v="712"/>
        <s v="713"/>
        <s v="714"/>
        <s v="718"/>
        <s v="724"/>
        <s v="726"/>
        <s v="708"/>
        <s v="925"/>
        <s v="727"/>
        <s v="924"/>
        <m/>
      </sharedItems>
    </cacheField>
    <cacheField name="ATS RESIDENZA" numFmtId="0">
      <sharedItems containsBlank="1" containsMixedTypes="1" containsNumber="1" containsInteger="1" minValue="321" maxValue="321" count="12">
        <s v="321"/>
        <s v="324"/>
        <s v="327"/>
        <s v="Extrareg"/>
        <s v="322"/>
        <s v="323"/>
        <s v="325"/>
        <s v="326"/>
        <s v="328"/>
        <s v="STR"/>
        <m/>
        <n v="321" u="1"/>
      </sharedItems>
    </cacheField>
    <cacheField name="Somma di Valore totale" numFmtId="43">
      <sharedItems containsString="0" containsBlank="1" containsNumber="1" minValue="0" maxValue="147919503.39999983"/>
    </cacheField>
    <cacheField name="Assegnazione" numFmtId="0">
      <sharedItems containsBlank="1" count="23">
        <s v="ADI (erogatori) _x000a_privati"/>
        <s v="CDI/CDD/CSS"/>
        <s v="CONS"/>
        <s v="RIA_INT"/>
        <s v="Cure Palliative Domiciliari Privati"/>
        <s v="Cure Palliative residenziali Privati"/>
        <s v="TOX"/>
        <s v="MISURA RSA aperta"/>
        <s v="ASS. POSTACUTA"/>
        <s v="RSA"/>
        <s v="RSD"/>
        <s v="RIA minori con disturbi del neuro-sviluppo e disabilità complessa S.R.M."/>
        <s v="SMI"/>
        <m/>
        <s v="Servizi Multidisciplinari Integrati - area dipendenze" u="1"/>
        <s v="Servizi residenziali e semiresidenziali area dipendenze (compresa mobilità passiva)" u="1"/>
        <s v="Servizi di riabilitazione/cure intermedie (compresa mobilità passiva)" u="1"/>
        <s v="Assistenza residenziale post-acuta" u="1"/>
        <s v="Consultori familiari privati" u="1"/>
        <s v="Servizi diurni per anziani e disabili (CDI, CDD, CSS)" u="1"/>
        <s v="Servizi Residenziali Terapeutico-Riabilitativi a media intensità per minori con disturbi del neuro-sviluppo e disabilità complessa S.R.M." u="1"/>
        <s v="Residenze Sanitario Assistenziali per anziani - R.S.A." u="1"/>
        <s v="Residenze Sanitario Assistenziali per disabili - R.S.D.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tefano Marvulli" refreshedDate="44951.687548379632" createdVersion="7" refreshedVersion="8" minRefreshableVersion="3" recordCount="129">
  <cacheSource type="worksheet">
    <worksheetSource ref="A1:L1048576" sheet="Appoggio Consumo"/>
  </cacheSource>
  <cacheFields count="12">
    <cacheField name="Ambito" numFmtId="0">
      <sharedItems containsBlank="1" count="17">
        <s v="ADI"/>
        <s v="Cure palliative domiciliari"/>
        <s v="Cure Palliative Residenziali"/>
        <s v="ADI (erogatori) _x000a_privati"/>
        <s v="Cure Palliative Domiciliari Privati"/>
        <s v="Cure Palliative residenziali Privati"/>
        <s v="CDI/CDD/CSS"/>
        <s v="TOX"/>
        <s v="RIA_INT"/>
        <s v="RIA minori con disturbi del neuro-sviluppo e disabilità complessa S.R.M."/>
        <s v="RSA"/>
        <s v="RSD"/>
        <s v="SMI"/>
        <s v="CONS"/>
        <s v="ASS. POSTACUTA"/>
        <s v="MISURA RSA aperta"/>
        <m/>
      </sharedItems>
    </cacheField>
    <cacheField name="Codice" numFmtId="0">
      <sharedItems containsBlank="1"/>
    </cacheField>
    <cacheField name="ATS" numFmtId="0">
      <sharedItems containsBlank="1"/>
    </cacheField>
    <cacheField name="Valore produzione" numFmtId="0">
      <sharedItems containsString="0" containsBlank="1" containsNumber="1" minValue="0" maxValue="278430145.91872603"/>
    </cacheField>
    <cacheField name="321" numFmtId="0">
      <sharedItems containsString="0" containsBlank="1" containsNumber="1" minValue="0" maxValue="261120987.44091168"/>
    </cacheField>
    <cacheField name="322" numFmtId="0">
      <sharedItems containsString="0" containsBlank="1" containsNumber="1" minValue="0" maxValue="134032918.50982706"/>
    </cacheField>
    <cacheField name="323" numFmtId="0">
      <sharedItems containsString="0" containsBlank="1" containsNumber="1" minValue="0" maxValue="35650086.294641368"/>
    </cacheField>
    <cacheField name="324" numFmtId="0">
      <sharedItems containsString="0" containsBlank="1" containsNumber="1" minValue="0" maxValue="75566018.277579695"/>
    </cacheField>
    <cacheField name="325" numFmtId="0">
      <sharedItems containsString="0" containsBlank="1" containsNumber="1" minValue="0" maxValue="86172027.615824461"/>
    </cacheField>
    <cacheField name="326" numFmtId="0">
      <sharedItems containsString="0" containsBlank="1" containsNumber="1" minValue="0" maxValue="103404203.91914336"/>
    </cacheField>
    <cacheField name="327" numFmtId="0">
      <sharedItems containsString="0" containsBlank="1" containsNumber="1" minValue="0" maxValue="104939563.69588505"/>
    </cacheField>
    <cacheField name="328" numFmtId="0">
      <sharedItems containsString="0" containsBlank="1" containsNumber="1" minValue="0" maxValue="58529987.6226078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Stefano Marvulli" refreshedDate="44951.687548726855" createdVersion="7" refreshedVersion="8" minRefreshableVersion="3" recordCount="129">
  <cacheSource type="worksheet">
    <worksheetSource ref="A1:Q1048576" sheet="Appoggio Consumo"/>
  </cacheSource>
  <cacheFields count="17">
    <cacheField name="Ambito" numFmtId="0">
      <sharedItems containsBlank="1"/>
    </cacheField>
    <cacheField name="Codice" numFmtId="0">
      <sharedItems containsBlank="1" count="9">
        <s v="321"/>
        <s v="322"/>
        <s v="323"/>
        <s v="324"/>
        <s v="325"/>
        <s v="326"/>
        <s v="327"/>
        <s v="328"/>
        <m/>
      </sharedItems>
    </cacheField>
    <cacheField name="ATS" numFmtId="0">
      <sharedItems containsBlank="1"/>
    </cacheField>
    <cacheField name="Valore produzione" numFmtId="0">
      <sharedItems containsString="0" containsBlank="1" containsNumber="1" minValue="0" maxValue="278430145.91872603"/>
    </cacheField>
    <cacheField name="321" numFmtId="0">
      <sharedItems containsString="0" containsBlank="1" containsNumber="1" minValue="0" maxValue="261120987.44091168"/>
    </cacheField>
    <cacheField name="322" numFmtId="0">
      <sharedItems containsString="0" containsBlank="1" containsNumber="1" minValue="0" maxValue="134032918.50982706"/>
    </cacheField>
    <cacheField name="323" numFmtId="0">
      <sharedItems containsString="0" containsBlank="1" containsNumber="1" minValue="0" maxValue="35650086.294641368"/>
    </cacheField>
    <cacheField name="324" numFmtId="0">
      <sharedItems containsString="0" containsBlank="1" containsNumber="1" minValue="0" maxValue="75566018.277579695"/>
    </cacheField>
    <cacheField name="325" numFmtId="0">
      <sharedItems containsString="0" containsBlank="1" containsNumber="1" minValue="0" maxValue="86172027.615824461"/>
    </cacheField>
    <cacheField name="326" numFmtId="0">
      <sharedItems containsString="0" containsBlank="1" containsNumber="1" minValue="0" maxValue="103404203.91914336"/>
    </cacheField>
    <cacheField name="327" numFmtId="0">
      <sharedItems containsString="0" containsBlank="1" containsNumber="1" minValue="0" maxValue="104939563.69588505"/>
    </cacheField>
    <cacheField name="328" numFmtId="0">
      <sharedItems containsString="0" containsBlank="1" containsNumber="1" minValue="0" maxValue="58529987.622607864"/>
    </cacheField>
    <cacheField name="CHECK" numFmtId="0">
      <sharedItems containsString="0" containsBlank="1" containsNumber="1" containsInteger="1" minValue="0" maxValue="0"/>
    </cacheField>
    <cacheField name="Costo prodotto nella propria ats" numFmtId="0">
      <sharedItems containsString="0" containsBlank="1" containsNumber="1" minValue="0" maxValue="261120987.44091168"/>
    </cacheField>
    <cacheField name="Totale Consumo" numFmtId="0">
      <sharedItems containsString="0" containsBlank="1" containsNumber="1" minValue="12.785765673685315" maxValue="319092378.02470678"/>
    </cacheField>
    <cacheField name="Crediti" numFmtId="0">
      <sharedItems containsString="0" containsBlank="1" containsNumber="1" minValue="0" maxValue="27930375.633242138"/>
    </cacheField>
    <cacheField name="debiti" numFmtId="0">
      <sharedItems containsString="0" containsBlank="1" containsNumber="1" minValue="0" maxValue="57971390.58379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6">
  <r>
    <n v="202209"/>
    <x v="0"/>
    <x v="0"/>
    <x v="0"/>
    <x v="0"/>
    <x v="0"/>
    <n v="1659499.9500000009"/>
    <x v="0"/>
  </r>
  <r>
    <n v="202209"/>
    <x v="0"/>
    <x v="0"/>
    <x v="0"/>
    <x v="0"/>
    <x v="1"/>
    <n v="2953.35"/>
    <x v="0"/>
  </r>
  <r>
    <n v="202209"/>
    <x v="0"/>
    <x v="0"/>
    <x v="0"/>
    <x v="0"/>
    <x v="2"/>
    <n v="1045.2"/>
    <x v="0"/>
  </r>
  <r>
    <n v="202209"/>
    <x v="0"/>
    <x v="0"/>
    <x v="0"/>
    <x v="0"/>
    <x v="3"/>
    <n v="11606.060000000001"/>
    <x v="0"/>
  </r>
  <r>
    <n v="202209"/>
    <x v="0"/>
    <x v="0"/>
    <x v="1"/>
    <x v="0"/>
    <x v="0"/>
    <n v="29031593.069999982"/>
    <x v="0"/>
  </r>
  <r>
    <n v="202209"/>
    <x v="0"/>
    <x v="0"/>
    <x v="1"/>
    <x v="0"/>
    <x v="4"/>
    <n v="38285.369999999995"/>
    <x v="0"/>
  </r>
  <r>
    <n v="202209"/>
    <x v="0"/>
    <x v="0"/>
    <x v="1"/>
    <x v="0"/>
    <x v="5"/>
    <n v="8079.8000000000011"/>
    <x v="0"/>
  </r>
  <r>
    <n v="202209"/>
    <x v="0"/>
    <x v="0"/>
    <x v="1"/>
    <x v="0"/>
    <x v="1"/>
    <n v="19439.540000000005"/>
    <x v="0"/>
  </r>
  <r>
    <n v="202209"/>
    <x v="0"/>
    <x v="0"/>
    <x v="1"/>
    <x v="0"/>
    <x v="6"/>
    <n v="7759.7999999999993"/>
    <x v="0"/>
  </r>
  <r>
    <n v="202209"/>
    <x v="0"/>
    <x v="0"/>
    <x v="1"/>
    <x v="0"/>
    <x v="7"/>
    <n v="5741.920000000001"/>
    <x v="0"/>
  </r>
  <r>
    <n v="202209"/>
    <x v="0"/>
    <x v="0"/>
    <x v="1"/>
    <x v="0"/>
    <x v="2"/>
    <n v="9330.0499999999993"/>
    <x v="0"/>
  </r>
  <r>
    <n v="202209"/>
    <x v="0"/>
    <x v="0"/>
    <x v="1"/>
    <x v="0"/>
    <x v="8"/>
    <n v="24483.970000000005"/>
    <x v="0"/>
  </r>
  <r>
    <n v="202209"/>
    <x v="0"/>
    <x v="0"/>
    <x v="1"/>
    <x v="0"/>
    <x v="3"/>
    <n v="96805.18"/>
    <x v="0"/>
  </r>
  <r>
    <n v="202209"/>
    <x v="0"/>
    <x v="1"/>
    <x v="0"/>
    <x v="1"/>
    <x v="0"/>
    <n v="111.6"/>
    <x v="0"/>
  </r>
  <r>
    <n v="202209"/>
    <x v="0"/>
    <x v="1"/>
    <x v="0"/>
    <x v="1"/>
    <x v="4"/>
    <n v="61893.139999999992"/>
    <x v="0"/>
  </r>
  <r>
    <n v="202209"/>
    <x v="0"/>
    <x v="1"/>
    <x v="0"/>
    <x v="1"/>
    <x v="5"/>
    <n v="37.200000000000003"/>
    <x v="0"/>
  </r>
  <r>
    <n v="202209"/>
    <x v="0"/>
    <x v="1"/>
    <x v="1"/>
    <x v="1"/>
    <x v="0"/>
    <n v="30081.759999999995"/>
    <x v="0"/>
  </r>
  <r>
    <n v="202209"/>
    <x v="0"/>
    <x v="1"/>
    <x v="1"/>
    <x v="1"/>
    <x v="4"/>
    <n v="6694830.1299999971"/>
    <x v="0"/>
  </r>
  <r>
    <n v="202209"/>
    <x v="0"/>
    <x v="1"/>
    <x v="1"/>
    <x v="1"/>
    <x v="5"/>
    <n v="1331.5000000000002"/>
    <x v="0"/>
  </r>
  <r>
    <n v="202209"/>
    <x v="0"/>
    <x v="1"/>
    <x v="1"/>
    <x v="1"/>
    <x v="1"/>
    <n v="8160.6600000000008"/>
    <x v="0"/>
  </r>
  <r>
    <n v="202209"/>
    <x v="0"/>
    <x v="1"/>
    <x v="1"/>
    <x v="1"/>
    <x v="6"/>
    <n v="2911.74"/>
    <x v="0"/>
  </r>
  <r>
    <n v="202209"/>
    <x v="0"/>
    <x v="1"/>
    <x v="1"/>
    <x v="1"/>
    <x v="2"/>
    <n v="249"/>
    <x v="0"/>
  </r>
  <r>
    <n v="202209"/>
    <x v="0"/>
    <x v="1"/>
    <x v="1"/>
    <x v="1"/>
    <x v="8"/>
    <n v="1779.27"/>
    <x v="0"/>
  </r>
  <r>
    <n v="202209"/>
    <x v="0"/>
    <x v="1"/>
    <x v="1"/>
    <x v="1"/>
    <x v="3"/>
    <n v="13582.359999999995"/>
    <x v="0"/>
  </r>
  <r>
    <n v="202209"/>
    <x v="0"/>
    <x v="1"/>
    <x v="1"/>
    <x v="1"/>
    <x v="9"/>
    <n v="1119.9000000000001"/>
    <x v="0"/>
  </r>
  <r>
    <n v="202209"/>
    <x v="0"/>
    <x v="2"/>
    <x v="1"/>
    <x v="2"/>
    <x v="0"/>
    <n v="30461.97"/>
    <x v="0"/>
  </r>
  <r>
    <n v="202209"/>
    <x v="0"/>
    <x v="2"/>
    <x v="1"/>
    <x v="2"/>
    <x v="4"/>
    <n v="5212.6000000000004"/>
    <x v="0"/>
  </r>
  <r>
    <n v="202209"/>
    <x v="0"/>
    <x v="2"/>
    <x v="1"/>
    <x v="2"/>
    <x v="5"/>
    <n v="3411416.8599999994"/>
    <x v="0"/>
  </r>
  <r>
    <n v="202209"/>
    <x v="0"/>
    <x v="2"/>
    <x v="1"/>
    <x v="2"/>
    <x v="1"/>
    <n v="3655.09"/>
    <x v="0"/>
  </r>
  <r>
    <n v="202209"/>
    <x v="0"/>
    <x v="2"/>
    <x v="1"/>
    <x v="2"/>
    <x v="6"/>
    <n v="13264.070000000002"/>
    <x v="0"/>
  </r>
  <r>
    <n v="202209"/>
    <x v="0"/>
    <x v="2"/>
    <x v="1"/>
    <x v="2"/>
    <x v="7"/>
    <n v="4740.12"/>
    <x v="0"/>
  </r>
  <r>
    <n v="202209"/>
    <x v="0"/>
    <x v="2"/>
    <x v="1"/>
    <x v="2"/>
    <x v="2"/>
    <n v="810.9"/>
    <x v="0"/>
  </r>
  <r>
    <n v="202209"/>
    <x v="0"/>
    <x v="2"/>
    <x v="1"/>
    <x v="2"/>
    <x v="8"/>
    <n v="1182.2"/>
    <x v="0"/>
  </r>
  <r>
    <n v="202209"/>
    <x v="0"/>
    <x v="2"/>
    <x v="1"/>
    <x v="2"/>
    <x v="3"/>
    <n v="3259.65"/>
    <x v="0"/>
  </r>
  <r>
    <n v="202209"/>
    <x v="0"/>
    <x v="3"/>
    <x v="0"/>
    <x v="3"/>
    <x v="0"/>
    <n v="373.5"/>
    <x v="0"/>
  </r>
  <r>
    <n v="202209"/>
    <x v="0"/>
    <x v="3"/>
    <x v="0"/>
    <x v="3"/>
    <x v="4"/>
    <n v="37.200000000000003"/>
    <x v="0"/>
  </r>
  <r>
    <n v="202209"/>
    <x v="0"/>
    <x v="3"/>
    <x v="0"/>
    <x v="3"/>
    <x v="1"/>
    <n v="115960.54000000001"/>
    <x v="0"/>
  </r>
  <r>
    <n v="202209"/>
    <x v="0"/>
    <x v="3"/>
    <x v="0"/>
    <x v="3"/>
    <x v="3"/>
    <n v="49.6"/>
    <x v="0"/>
  </r>
  <r>
    <n v="202209"/>
    <x v="0"/>
    <x v="3"/>
    <x v="1"/>
    <x v="3"/>
    <x v="0"/>
    <n v="54343.650000000009"/>
    <x v="0"/>
  </r>
  <r>
    <n v="202209"/>
    <x v="0"/>
    <x v="3"/>
    <x v="1"/>
    <x v="3"/>
    <x v="4"/>
    <n v="8458.1"/>
    <x v="0"/>
  </r>
  <r>
    <n v="202209"/>
    <x v="0"/>
    <x v="3"/>
    <x v="1"/>
    <x v="3"/>
    <x v="5"/>
    <n v="4068.19"/>
    <x v="0"/>
  </r>
  <r>
    <n v="202209"/>
    <x v="0"/>
    <x v="3"/>
    <x v="1"/>
    <x v="3"/>
    <x v="1"/>
    <n v="6889343.0099999942"/>
    <x v="0"/>
  </r>
  <r>
    <n v="202209"/>
    <x v="0"/>
    <x v="3"/>
    <x v="1"/>
    <x v="3"/>
    <x v="6"/>
    <n v="2774.9300000000003"/>
    <x v="0"/>
  </r>
  <r>
    <n v="202209"/>
    <x v="0"/>
    <x v="3"/>
    <x v="1"/>
    <x v="3"/>
    <x v="7"/>
    <n v="5196.47"/>
    <x v="0"/>
  </r>
  <r>
    <n v="202209"/>
    <x v="0"/>
    <x v="3"/>
    <x v="1"/>
    <x v="3"/>
    <x v="2"/>
    <n v="3272.84"/>
    <x v="0"/>
  </r>
  <r>
    <n v="202209"/>
    <x v="0"/>
    <x v="3"/>
    <x v="1"/>
    <x v="3"/>
    <x v="8"/>
    <n v="161.19999999999999"/>
    <x v="0"/>
  </r>
  <r>
    <n v="202209"/>
    <x v="0"/>
    <x v="3"/>
    <x v="1"/>
    <x v="3"/>
    <x v="3"/>
    <n v="41486.679999999993"/>
    <x v="0"/>
  </r>
  <r>
    <n v="202209"/>
    <x v="0"/>
    <x v="3"/>
    <x v="1"/>
    <x v="3"/>
    <x v="9"/>
    <n v="1171.8"/>
    <x v="0"/>
  </r>
  <r>
    <n v="202209"/>
    <x v="0"/>
    <x v="3"/>
    <x v="2"/>
    <x v="4"/>
    <x v="0"/>
    <n v="12128.38"/>
    <x v="0"/>
  </r>
  <r>
    <n v="202209"/>
    <x v="0"/>
    <x v="3"/>
    <x v="2"/>
    <x v="4"/>
    <x v="4"/>
    <n v="373.3"/>
    <x v="0"/>
  </r>
  <r>
    <n v="202209"/>
    <x v="0"/>
    <x v="3"/>
    <x v="2"/>
    <x v="4"/>
    <x v="5"/>
    <n v="435.46999999999997"/>
    <x v="0"/>
  </r>
  <r>
    <n v="202209"/>
    <x v="0"/>
    <x v="3"/>
    <x v="2"/>
    <x v="4"/>
    <x v="1"/>
    <n v="1031100.4399999969"/>
    <x v="0"/>
  </r>
  <r>
    <n v="202209"/>
    <x v="0"/>
    <x v="3"/>
    <x v="2"/>
    <x v="4"/>
    <x v="3"/>
    <n v="4823.08"/>
    <x v="0"/>
  </r>
  <r>
    <n v="202209"/>
    <x v="0"/>
    <x v="4"/>
    <x v="1"/>
    <x v="5"/>
    <x v="0"/>
    <n v="20595.929999999993"/>
    <x v="0"/>
  </r>
  <r>
    <n v="202209"/>
    <x v="0"/>
    <x v="4"/>
    <x v="1"/>
    <x v="5"/>
    <x v="4"/>
    <n v="1593.15"/>
    <x v="0"/>
  </r>
  <r>
    <n v="202209"/>
    <x v="0"/>
    <x v="4"/>
    <x v="1"/>
    <x v="5"/>
    <x v="5"/>
    <n v="3667.15"/>
    <x v="0"/>
  </r>
  <r>
    <n v="202209"/>
    <x v="0"/>
    <x v="4"/>
    <x v="1"/>
    <x v="5"/>
    <x v="1"/>
    <n v="12140.02"/>
    <x v="0"/>
  </r>
  <r>
    <n v="202209"/>
    <x v="0"/>
    <x v="4"/>
    <x v="1"/>
    <x v="5"/>
    <x v="6"/>
    <n v="8620072.8200000059"/>
    <x v="0"/>
  </r>
  <r>
    <n v="202209"/>
    <x v="0"/>
    <x v="4"/>
    <x v="1"/>
    <x v="5"/>
    <x v="7"/>
    <n v="3842.73"/>
    <x v="0"/>
  </r>
  <r>
    <n v="202209"/>
    <x v="0"/>
    <x v="4"/>
    <x v="1"/>
    <x v="5"/>
    <x v="2"/>
    <n v="2281.4"/>
    <x v="0"/>
  </r>
  <r>
    <n v="202209"/>
    <x v="0"/>
    <x v="4"/>
    <x v="1"/>
    <x v="5"/>
    <x v="3"/>
    <n v="5747.2499999999991"/>
    <x v="0"/>
  </r>
  <r>
    <n v="202209"/>
    <x v="0"/>
    <x v="4"/>
    <x v="1"/>
    <x v="5"/>
    <x v="9"/>
    <n v="1171.8"/>
    <x v="0"/>
  </r>
  <r>
    <n v="202209"/>
    <x v="0"/>
    <x v="5"/>
    <x v="1"/>
    <x v="6"/>
    <x v="0"/>
    <n v="14566.420000000002"/>
    <x v="0"/>
  </r>
  <r>
    <n v="202209"/>
    <x v="0"/>
    <x v="5"/>
    <x v="1"/>
    <x v="6"/>
    <x v="5"/>
    <n v="2418.0900000000006"/>
    <x v="0"/>
  </r>
  <r>
    <n v="202209"/>
    <x v="0"/>
    <x v="5"/>
    <x v="1"/>
    <x v="6"/>
    <x v="6"/>
    <n v="2650.6000000000004"/>
    <x v="0"/>
  </r>
  <r>
    <n v="202209"/>
    <x v="0"/>
    <x v="5"/>
    <x v="1"/>
    <x v="6"/>
    <x v="7"/>
    <n v="4748793.7800000031"/>
    <x v="0"/>
  </r>
  <r>
    <n v="202209"/>
    <x v="0"/>
    <x v="5"/>
    <x v="1"/>
    <x v="6"/>
    <x v="2"/>
    <n v="2601"/>
    <x v="0"/>
  </r>
  <r>
    <n v="202209"/>
    <x v="0"/>
    <x v="5"/>
    <x v="1"/>
    <x v="6"/>
    <x v="8"/>
    <n v="12.4"/>
    <x v="0"/>
  </r>
  <r>
    <n v="202209"/>
    <x v="0"/>
    <x v="5"/>
    <x v="1"/>
    <x v="6"/>
    <x v="3"/>
    <n v="10526.449999999999"/>
    <x v="0"/>
  </r>
  <r>
    <n v="202209"/>
    <x v="0"/>
    <x v="5"/>
    <x v="2"/>
    <x v="7"/>
    <x v="0"/>
    <n v="786.90000000000009"/>
    <x v="0"/>
  </r>
  <r>
    <n v="202209"/>
    <x v="0"/>
    <x v="5"/>
    <x v="2"/>
    <x v="7"/>
    <x v="5"/>
    <n v="1241.5"/>
    <x v="0"/>
  </r>
  <r>
    <n v="202209"/>
    <x v="0"/>
    <x v="5"/>
    <x v="2"/>
    <x v="7"/>
    <x v="6"/>
    <n v="149.19999999999999"/>
    <x v="0"/>
  </r>
  <r>
    <n v="202209"/>
    <x v="0"/>
    <x v="5"/>
    <x v="2"/>
    <x v="7"/>
    <x v="7"/>
    <n v="1025522.8999999973"/>
    <x v="0"/>
  </r>
  <r>
    <n v="202209"/>
    <x v="0"/>
    <x v="5"/>
    <x v="2"/>
    <x v="7"/>
    <x v="2"/>
    <n v="1406.16"/>
    <x v="0"/>
  </r>
  <r>
    <n v="202209"/>
    <x v="0"/>
    <x v="5"/>
    <x v="2"/>
    <x v="7"/>
    <x v="3"/>
    <n v="836.05"/>
    <x v="0"/>
  </r>
  <r>
    <n v="202209"/>
    <x v="0"/>
    <x v="5"/>
    <x v="2"/>
    <x v="8"/>
    <x v="0"/>
    <n v="224.1"/>
    <x v="0"/>
  </r>
  <r>
    <n v="202209"/>
    <x v="0"/>
    <x v="5"/>
    <x v="2"/>
    <x v="8"/>
    <x v="7"/>
    <n v="657242.00000000035"/>
    <x v="0"/>
  </r>
  <r>
    <n v="202209"/>
    <x v="0"/>
    <x v="5"/>
    <x v="2"/>
    <x v="8"/>
    <x v="2"/>
    <n v="348.43999999999994"/>
    <x v="0"/>
  </r>
  <r>
    <n v="202209"/>
    <x v="0"/>
    <x v="5"/>
    <x v="2"/>
    <x v="8"/>
    <x v="3"/>
    <n v="2403.12"/>
    <x v="0"/>
  </r>
  <r>
    <n v="202209"/>
    <x v="0"/>
    <x v="5"/>
    <x v="2"/>
    <x v="8"/>
    <x v="9"/>
    <n v="1174"/>
    <x v="0"/>
  </r>
  <r>
    <n v="202209"/>
    <x v="0"/>
    <x v="5"/>
    <x v="2"/>
    <x v="9"/>
    <x v="0"/>
    <n v="3446.85"/>
    <x v="0"/>
  </r>
  <r>
    <n v="202209"/>
    <x v="0"/>
    <x v="5"/>
    <x v="2"/>
    <x v="9"/>
    <x v="4"/>
    <n v="2239.8000000000002"/>
    <x v="0"/>
  </r>
  <r>
    <n v="202209"/>
    <x v="0"/>
    <x v="5"/>
    <x v="2"/>
    <x v="9"/>
    <x v="5"/>
    <n v="547.79999999999995"/>
    <x v="0"/>
  </r>
  <r>
    <n v="202209"/>
    <x v="0"/>
    <x v="5"/>
    <x v="2"/>
    <x v="9"/>
    <x v="7"/>
    <n v="620443.95000000019"/>
    <x v="0"/>
  </r>
  <r>
    <n v="202209"/>
    <x v="0"/>
    <x v="5"/>
    <x v="2"/>
    <x v="9"/>
    <x v="3"/>
    <n v="3173.32"/>
    <x v="0"/>
  </r>
  <r>
    <n v="202209"/>
    <x v="0"/>
    <x v="6"/>
    <x v="0"/>
    <x v="10"/>
    <x v="7"/>
    <n v="373.3"/>
    <x v="0"/>
  </r>
  <r>
    <n v="202209"/>
    <x v="0"/>
    <x v="6"/>
    <x v="0"/>
    <x v="10"/>
    <x v="2"/>
    <n v="382316.21000000008"/>
    <x v="0"/>
  </r>
  <r>
    <n v="202209"/>
    <x v="0"/>
    <x v="6"/>
    <x v="0"/>
    <x v="10"/>
    <x v="3"/>
    <n v="27"/>
    <x v="0"/>
  </r>
  <r>
    <n v="202209"/>
    <x v="0"/>
    <x v="6"/>
    <x v="1"/>
    <x v="10"/>
    <x v="0"/>
    <n v="25998.770000000019"/>
    <x v="0"/>
  </r>
  <r>
    <n v="202209"/>
    <x v="0"/>
    <x v="6"/>
    <x v="1"/>
    <x v="10"/>
    <x v="1"/>
    <n v="1362.1"/>
    <x v="0"/>
  </r>
  <r>
    <n v="202209"/>
    <x v="0"/>
    <x v="6"/>
    <x v="1"/>
    <x v="10"/>
    <x v="6"/>
    <n v="2677.5699999999997"/>
    <x v="0"/>
  </r>
  <r>
    <n v="202209"/>
    <x v="0"/>
    <x v="6"/>
    <x v="1"/>
    <x v="10"/>
    <x v="7"/>
    <n v="8222.0300000000007"/>
    <x v="0"/>
  </r>
  <r>
    <n v="202209"/>
    <x v="0"/>
    <x v="6"/>
    <x v="1"/>
    <x v="10"/>
    <x v="2"/>
    <n v="6807382.5700000096"/>
    <x v="0"/>
  </r>
  <r>
    <n v="202209"/>
    <x v="0"/>
    <x v="6"/>
    <x v="1"/>
    <x v="10"/>
    <x v="8"/>
    <n v="406.49999999999994"/>
    <x v="0"/>
  </r>
  <r>
    <n v="202209"/>
    <x v="0"/>
    <x v="6"/>
    <x v="1"/>
    <x v="10"/>
    <x v="3"/>
    <n v="18588.710000000003"/>
    <x v="0"/>
  </r>
  <r>
    <n v="202209"/>
    <x v="0"/>
    <x v="6"/>
    <x v="1"/>
    <x v="10"/>
    <x v="9"/>
    <n v="54"/>
    <x v="0"/>
  </r>
  <r>
    <n v="202209"/>
    <x v="0"/>
    <x v="6"/>
    <x v="2"/>
    <x v="11"/>
    <x v="7"/>
    <n v="361"/>
    <x v="0"/>
  </r>
  <r>
    <n v="202209"/>
    <x v="0"/>
    <x v="6"/>
    <x v="2"/>
    <x v="11"/>
    <x v="2"/>
    <n v="277957.44"/>
    <x v="0"/>
  </r>
  <r>
    <n v="202209"/>
    <x v="0"/>
    <x v="6"/>
    <x v="2"/>
    <x v="11"/>
    <x v="8"/>
    <n v="12.4"/>
    <x v="0"/>
  </r>
  <r>
    <n v="202209"/>
    <x v="0"/>
    <x v="6"/>
    <x v="2"/>
    <x v="11"/>
    <x v="3"/>
    <n v="1009.78"/>
    <x v="0"/>
  </r>
  <r>
    <n v="202209"/>
    <x v="0"/>
    <x v="7"/>
    <x v="0"/>
    <x v="12"/>
    <x v="0"/>
    <n v="963.72"/>
    <x v="0"/>
  </r>
  <r>
    <n v="202209"/>
    <x v="0"/>
    <x v="7"/>
    <x v="0"/>
    <x v="12"/>
    <x v="8"/>
    <n v="200215.20999999996"/>
    <x v="0"/>
  </r>
  <r>
    <n v="202209"/>
    <x v="0"/>
    <x v="7"/>
    <x v="0"/>
    <x v="12"/>
    <x v="3"/>
    <n v="1576.5"/>
    <x v="0"/>
  </r>
  <r>
    <n v="202209"/>
    <x v="0"/>
    <x v="7"/>
    <x v="1"/>
    <x v="12"/>
    <x v="0"/>
    <n v="12032.92"/>
    <x v="0"/>
  </r>
  <r>
    <n v="202209"/>
    <x v="0"/>
    <x v="7"/>
    <x v="1"/>
    <x v="12"/>
    <x v="4"/>
    <n v="2477.4299999999998"/>
    <x v="0"/>
  </r>
  <r>
    <n v="202209"/>
    <x v="0"/>
    <x v="7"/>
    <x v="1"/>
    <x v="12"/>
    <x v="1"/>
    <n v="432.5"/>
    <x v="0"/>
  </r>
  <r>
    <n v="202209"/>
    <x v="0"/>
    <x v="7"/>
    <x v="1"/>
    <x v="12"/>
    <x v="6"/>
    <n v="762.16000000000008"/>
    <x v="0"/>
  </r>
  <r>
    <n v="202209"/>
    <x v="0"/>
    <x v="7"/>
    <x v="1"/>
    <x v="12"/>
    <x v="2"/>
    <n v="843.6"/>
    <x v="0"/>
  </r>
  <r>
    <n v="202209"/>
    <x v="0"/>
    <x v="7"/>
    <x v="1"/>
    <x v="12"/>
    <x v="8"/>
    <n v="3640440.0500000021"/>
    <x v="0"/>
  </r>
  <r>
    <n v="202209"/>
    <x v="0"/>
    <x v="7"/>
    <x v="1"/>
    <x v="12"/>
    <x v="3"/>
    <n v="22318.22"/>
    <x v="0"/>
  </r>
  <r>
    <n v="202209"/>
    <x v="0"/>
    <x v="7"/>
    <x v="1"/>
    <x v="12"/>
    <x v="9"/>
    <n v="12.7"/>
    <x v="0"/>
  </r>
  <r>
    <n v="202209"/>
    <x v="1"/>
    <x v="0"/>
    <x v="0"/>
    <x v="0"/>
    <x v="0"/>
    <n v="4440008.67"/>
    <x v="1"/>
  </r>
  <r>
    <n v="202209"/>
    <x v="1"/>
    <x v="0"/>
    <x v="0"/>
    <x v="0"/>
    <x v="1"/>
    <n v="104393.94000000002"/>
    <x v="1"/>
  </r>
  <r>
    <n v="202209"/>
    <x v="1"/>
    <x v="0"/>
    <x v="0"/>
    <x v="0"/>
    <x v="2"/>
    <n v="10382"/>
    <x v="1"/>
  </r>
  <r>
    <n v="202209"/>
    <x v="1"/>
    <x v="0"/>
    <x v="1"/>
    <x v="0"/>
    <x v="0"/>
    <n v="11252616.040000023"/>
    <x v="1"/>
  </r>
  <r>
    <n v="202209"/>
    <x v="1"/>
    <x v="0"/>
    <x v="1"/>
    <x v="0"/>
    <x v="4"/>
    <n v="18376.219999999998"/>
    <x v="1"/>
  </r>
  <r>
    <n v="202209"/>
    <x v="1"/>
    <x v="0"/>
    <x v="1"/>
    <x v="0"/>
    <x v="1"/>
    <n v="55351.55000000001"/>
    <x v="1"/>
  </r>
  <r>
    <n v="202209"/>
    <x v="1"/>
    <x v="0"/>
    <x v="1"/>
    <x v="0"/>
    <x v="2"/>
    <n v="26034.280000000002"/>
    <x v="1"/>
  </r>
  <r>
    <n v="202209"/>
    <x v="1"/>
    <x v="0"/>
    <x v="1"/>
    <x v="0"/>
    <x v="8"/>
    <n v="6024.88"/>
    <x v="1"/>
  </r>
  <r>
    <n v="202209"/>
    <x v="1"/>
    <x v="0"/>
    <x v="1"/>
    <x v="0"/>
    <x v="3"/>
    <n v="1907.96"/>
    <x v="1"/>
  </r>
  <r>
    <n v="202209"/>
    <x v="1"/>
    <x v="0"/>
    <x v="2"/>
    <x v="13"/>
    <x v="0"/>
    <n v="1103820.8400000001"/>
    <x v="1"/>
  </r>
  <r>
    <n v="202209"/>
    <x v="1"/>
    <x v="0"/>
    <x v="2"/>
    <x v="14"/>
    <x v="0"/>
    <n v="649446.89999999991"/>
    <x v="1"/>
  </r>
  <r>
    <n v="202209"/>
    <x v="1"/>
    <x v="0"/>
    <x v="2"/>
    <x v="14"/>
    <x v="6"/>
    <n v="9539.2000000000007"/>
    <x v="1"/>
  </r>
  <r>
    <n v="202209"/>
    <x v="1"/>
    <x v="1"/>
    <x v="0"/>
    <x v="1"/>
    <x v="4"/>
    <n v="2158545.11"/>
    <x v="1"/>
  </r>
  <r>
    <n v="202209"/>
    <x v="1"/>
    <x v="1"/>
    <x v="0"/>
    <x v="1"/>
    <x v="1"/>
    <n v="20719.12"/>
    <x v="1"/>
  </r>
  <r>
    <n v="202209"/>
    <x v="1"/>
    <x v="1"/>
    <x v="1"/>
    <x v="1"/>
    <x v="0"/>
    <n v="67596.359999999986"/>
    <x v="1"/>
  </r>
  <r>
    <n v="202209"/>
    <x v="1"/>
    <x v="1"/>
    <x v="1"/>
    <x v="1"/>
    <x v="4"/>
    <n v="4348850.95"/>
    <x v="1"/>
  </r>
  <r>
    <n v="202209"/>
    <x v="1"/>
    <x v="1"/>
    <x v="1"/>
    <x v="1"/>
    <x v="1"/>
    <n v="36124.379999999997"/>
    <x v="1"/>
  </r>
  <r>
    <n v="202209"/>
    <x v="1"/>
    <x v="1"/>
    <x v="1"/>
    <x v="1"/>
    <x v="8"/>
    <n v="8512.4500000000007"/>
    <x v="1"/>
  </r>
  <r>
    <n v="202209"/>
    <x v="1"/>
    <x v="2"/>
    <x v="0"/>
    <x v="2"/>
    <x v="4"/>
    <n v="10266"/>
    <x v="1"/>
  </r>
  <r>
    <n v="202209"/>
    <x v="1"/>
    <x v="2"/>
    <x v="0"/>
    <x v="2"/>
    <x v="5"/>
    <n v="284181.79999999993"/>
    <x v="1"/>
  </r>
  <r>
    <n v="202209"/>
    <x v="1"/>
    <x v="2"/>
    <x v="1"/>
    <x v="2"/>
    <x v="5"/>
    <n v="2092966.5599999998"/>
    <x v="1"/>
  </r>
  <r>
    <n v="202209"/>
    <x v="1"/>
    <x v="2"/>
    <x v="1"/>
    <x v="2"/>
    <x v="1"/>
    <n v="10537.86"/>
    <x v="1"/>
  </r>
  <r>
    <n v="202209"/>
    <x v="1"/>
    <x v="2"/>
    <x v="1"/>
    <x v="2"/>
    <x v="6"/>
    <n v="19862.5"/>
    <x v="1"/>
  </r>
  <r>
    <n v="202209"/>
    <x v="1"/>
    <x v="2"/>
    <x v="1"/>
    <x v="2"/>
    <x v="7"/>
    <n v="9049.9399999999987"/>
    <x v="1"/>
  </r>
  <r>
    <n v="202209"/>
    <x v="1"/>
    <x v="2"/>
    <x v="1"/>
    <x v="2"/>
    <x v="3"/>
    <n v="6500.7999999999993"/>
    <x v="1"/>
  </r>
  <r>
    <n v="202209"/>
    <x v="1"/>
    <x v="3"/>
    <x v="0"/>
    <x v="3"/>
    <x v="0"/>
    <n v="148833.63"/>
    <x v="1"/>
  </r>
  <r>
    <n v="202209"/>
    <x v="1"/>
    <x v="3"/>
    <x v="0"/>
    <x v="3"/>
    <x v="4"/>
    <n v="70367.89"/>
    <x v="1"/>
  </r>
  <r>
    <n v="202209"/>
    <x v="1"/>
    <x v="3"/>
    <x v="0"/>
    <x v="3"/>
    <x v="1"/>
    <n v="3497900.9500000034"/>
    <x v="1"/>
  </r>
  <r>
    <n v="202209"/>
    <x v="1"/>
    <x v="3"/>
    <x v="1"/>
    <x v="3"/>
    <x v="0"/>
    <n v="17192.170000000002"/>
    <x v="1"/>
  </r>
  <r>
    <n v="202209"/>
    <x v="1"/>
    <x v="3"/>
    <x v="1"/>
    <x v="3"/>
    <x v="4"/>
    <n v="103206.51"/>
    <x v="1"/>
  </r>
  <r>
    <n v="202209"/>
    <x v="1"/>
    <x v="3"/>
    <x v="1"/>
    <x v="3"/>
    <x v="1"/>
    <n v="2530321.0300000012"/>
    <x v="1"/>
  </r>
  <r>
    <n v="202209"/>
    <x v="1"/>
    <x v="3"/>
    <x v="1"/>
    <x v="3"/>
    <x v="6"/>
    <n v="8686"/>
    <x v="1"/>
  </r>
  <r>
    <n v="202209"/>
    <x v="1"/>
    <x v="3"/>
    <x v="2"/>
    <x v="15"/>
    <x v="1"/>
    <n v="119057.48999999999"/>
    <x v="1"/>
  </r>
  <r>
    <n v="202209"/>
    <x v="1"/>
    <x v="4"/>
    <x v="0"/>
    <x v="5"/>
    <x v="6"/>
    <n v="1372241.2199999997"/>
    <x v="1"/>
  </r>
  <r>
    <n v="202209"/>
    <x v="1"/>
    <x v="4"/>
    <x v="1"/>
    <x v="5"/>
    <x v="6"/>
    <n v="3858542.0799999987"/>
    <x v="1"/>
  </r>
  <r>
    <n v="202209"/>
    <x v="1"/>
    <x v="4"/>
    <x v="1"/>
    <x v="5"/>
    <x v="7"/>
    <n v="24365.119999999999"/>
    <x v="1"/>
  </r>
  <r>
    <n v="202209"/>
    <x v="1"/>
    <x v="5"/>
    <x v="0"/>
    <x v="6"/>
    <x v="7"/>
    <n v="473418.23999999993"/>
    <x v="1"/>
  </r>
  <r>
    <n v="202209"/>
    <x v="1"/>
    <x v="5"/>
    <x v="0"/>
    <x v="6"/>
    <x v="3"/>
    <n v="9542.7799999999988"/>
    <x v="1"/>
  </r>
  <r>
    <n v="202209"/>
    <x v="1"/>
    <x v="5"/>
    <x v="1"/>
    <x v="6"/>
    <x v="6"/>
    <n v="20927.32"/>
    <x v="1"/>
  </r>
  <r>
    <n v="202209"/>
    <x v="1"/>
    <x v="5"/>
    <x v="1"/>
    <x v="6"/>
    <x v="7"/>
    <n v="5843250.129999998"/>
    <x v="1"/>
  </r>
  <r>
    <n v="202209"/>
    <x v="1"/>
    <x v="5"/>
    <x v="1"/>
    <x v="6"/>
    <x v="2"/>
    <n v="16104.109999999999"/>
    <x v="1"/>
  </r>
  <r>
    <n v="202209"/>
    <x v="1"/>
    <x v="6"/>
    <x v="0"/>
    <x v="10"/>
    <x v="2"/>
    <n v="406664.6999999999"/>
    <x v="1"/>
  </r>
  <r>
    <n v="202209"/>
    <x v="1"/>
    <x v="6"/>
    <x v="1"/>
    <x v="10"/>
    <x v="0"/>
    <n v="9701.7999999999993"/>
    <x v="1"/>
  </r>
  <r>
    <n v="202209"/>
    <x v="1"/>
    <x v="6"/>
    <x v="1"/>
    <x v="10"/>
    <x v="7"/>
    <n v="57831.46"/>
    <x v="1"/>
  </r>
  <r>
    <n v="202209"/>
    <x v="1"/>
    <x v="6"/>
    <x v="1"/>
    <x v="10"/>
    <x v="2"/>
    <n v="3797005.4400000004"/>
    <x v="1"/>
  </r>
  <r>
    <n v="202209"/>
    <x v="1"/>
    <x v="7"/>
    <x v="0"/>
    <x v="12"/>
    <x v="8"/>
    <n v="669081.22"/>
    <x v="1"/>
  </r>
  <r>
    <n v="202209"/>
    <x v="1"/>
    <x v="7"/>
    <x v="1"/>
    <x v="12"/>
    <x v="0"/>
    <n v="66034.34"/>
    <x v="1"/>
  </r>
  <r>
    <n v="202209"/>
    <x v="1"/>
    <x v="7"/>
    <x v="1"/>
    <x v="12"/>
    <x v="1"/>
    <n v="9595"/>
    <x v="1"/>
  </r>
  <r>
    <n v="202209"/>
    <x v="1"/>
    <x v="7"/>
    <x v="1"/>
    <x v="12"/>
    <x v="8"/>
    <n v="1935011.2599999991"/>
    <x v="1"/>
  </r>
  <r>
    <n v="202209"/>
    <x v="2"/>
    <x v="0"/>
    <x v="0"/>
    <x v="0"/>
    <x v="0"/>
    <n v="760315.99999999988"/>
    <x v="1"/>
  </r>
  <r>
    <n v="202209"/>
    <x v="2"/>
    <x v="0"/>
    <x v="0"/>
    <x v="0"/>
    <x v="1"/>
    <n v="17866.599999999999"/>
    <x v="1"/>
  </r>
  <r>
    <n v="202209"/>
    <x v="2"/>
    <x v="0"/>
    <x v="0"/>
    <x v="0"/>
    <x v="2"/>
    <n v="942"/>
    <x v="1"/>
  </r>
  <r>
    <n v="202209"/>
    <x v="2"/>
    <x v="0"/>
    <x v="1"/>
    <x v="0"/>
    <x v="0"/>
    <n v="4023306.7999999966"/>
    <x v="1"/>
  </r>
  <r>
    <n v="202209"/>
    <x v="2"/>
    <x v="0"/>
    <x v="1"/>
    <x v="0"/>
    <x v="4"/>
    <n v="16233.8"/>
    <x v="1"/>
  </r>
  <r>
    <n v="202209"/>
    <x v="2"/>
    <x v="0"/>
    <x v="1"/>
    <x v="0"/>
    <x v="5"/>
    <n v="5777.6"/>
    <x v="1"/>
  </r>
  <r>
    <n v="202209"/>
    <x v="2"/>
    <x v="0"/>
    <x v="1"/>
    <x v="0"/>
    <x v="1"/>
    <n v="88610.799999999988"/>
    <x v="1"/>
  </r>
  <r>
    <n v="202209"/>
    <x v="2"/>
    <x v="0"/>
    <x v="1"/>
    <x v="0"/>
    <x v="6"/>
    <n v="7441.7999999999993"/>
    <x v="1"/>
  </r>
  <r>
    <n v="202209"/>
    <x v="2"/>
    <x v="0"/>
    <x v="1"/>
    <x v="0"/>
    <x v="2"/>
    <n v="0"/>
    <x v="1"/>
  </r>
  <r>
    <n v="202209"/>
    <x v="2"/>
    <x v="0"/>
    <x v="1"/>
    <x v="0"/>
    <x v="8"/>
    <n v="19344.599999999995"/>
    <x v="1"/>
  </r>
  <r>
    <n v="202209"/>
    <x v="2"/>
    <x v="0"/>
    <x v="1"/>
    <x v="0"/>
    <x v="3"/>
    <n v="1852.6"/>
    <x v="1"/>
  </r>
  <r>
    <n v="202209"/>
    <x v="2"/>
    <x v="0"/>
    <x v="2"/>
    <x v="14"/>
    <x v="0"/>
    <n v="14538.2"/>
    <x v="1"/>
  </r>
  <r>
    <n v="202209"/>
    <x v="2"/>
    <x v="0"/>
    <x v="2"/>
    <x v="14"/>
    <x v="1"/>
    <n v="62.8"/>
    <x v="1"/>
  </r>
  <r>
    <n v="202209"/>
    <x v="2"/>
    <x v="1"/>
    <x v="0"/>
    <x v="1"/>
    <x v="4"/>
    <n v="67230.599999999991"/>
    <x v="1"/>
  </r>
  <r>
    <n v="202209"/>
    <x v="2"/>
    <x v="1"/>
    <x v="0"/>
    <x v="1"/>
    <x v="1"/>
    <n v="2292.1999999999998"/>
    <x v="1"/>
  </r>
  <r>
    <n v="202209"/>
    <x v="2"/>
    <x v="1"/>
    <x v="1"/>
    <x v="1"/>
    <x v="0"/>
    <n v="33598"/>
    <x v="1"/>
  </r>
  <r>
    <n v="202209"/>
    <x v="2"/>
    <x v="1"/>
    <x v="1"/>
    <x v="1"/>
    <x v="4"/>
    <n v="1660370"/>
    <x v="1"/>
  </r>
  <r>
    <n v="202209"/>
    <x v="2"/>
    <x v="1"/>
    <x v="1"/>
    <x v="1"/>
    <x v="5"/>
    <n v="690.8"/>
    <x v="1"/>
  </r>
  <r>
    <n v="202209"/>
    <x v="2"/>
    <x v="1"/>
    <x v="1"/>
    <x v="1"/>
    <x v="1"/>
    <n v="83075.599999999991"/>
    <x v="1"/>
  </r>
  <r>
    <n v="202209"/>
    <x v="2"/>
    <x v="1"/>
    <x v="1"/>
    <x v="1"/>
    <x v="2"/>
    <n v="2292.1999999999998"/>
    <x v="1"/>
  </r>
  <r>
    <n v="202209"/>
    <x v="2"/>
    <x v="2"/>
    <x v="1"/>
    <x v="2"/>
    <x v="0"/>
    <n v="2388.1999999999998"/>
    <x v="1"/>
  </r>
  <r>
    <n v="202209"/>
    <x v="2"/>
    <x v="2"/>
    <x v="1"/>
    <x v="2"/>
    <x v="5"/>
    <n v="585453.6"/>
    <x v="1"/>
  </r>
  <r>
    <n v="202209"/>
    <x v="2"/>
    <x v="2"/>
    <x v="1"/>
    <x v="2"/>
    <x v="1"/>
    <n v="3830.8"/>
    <x v="1"/>
  </r>
  <r>
    <n v="202209"/>
    <x v="2"/>
    <x v="2"/>
    <x v="1"/>
    <x v="2"/>
    <x v="6"/>
    <n v="97690.8"/>
    <x v="1"/>
  </r>
  <r>
    <n v="202209"/>
    <x v="2"/>
    <x v="2"/>
    <x v="1"/>
    <x v="2"/>
    <x v="7"/>
    <n v="2157.1999999999998"/>
    <x v="1"/>
  </r>
  <r>
    <n v="202209"/>
    <x v="2"/>
    <x v="3"/>
    <x v="0"/>
    <x v="3"/>
    <x v="0"/>
    <n v="12434.400000000001"/>
    <x v="1"/>
  </r>
  <r>
    <n v="202209"/>
    <x v="2"/>
    <x v="3"/>
    <x v="0"/>
    <x v="3"/>
    <x v="1"/>
    <n v="492572.2"/>
    <x v="1"/>
  </r>
  <r>
    <n v="202209"/>
    <x v="2"/>
    <x v="3"/>
    <x v="0"/>
    <x v="3"/>
    <x v="7"/>
    <n v="3045.7999999999997"/>
    <x v="1"/>
  </r>
  <r>
    <n v="202209"/>
    <x v="2"/>
    <x v="3"/>
    <x v="1"/>
    <x v="3"/>
    <x v="0"/>
    <n v="75474.800000000032"/>
    <x v="1"/>
  </r>
  <r>
    <n v="202209"/>
    <x v="2"/>
    <x v="3"/>
    <x v="1"/>
    <x v="3"/>
    <x v="4"/>
    <n v="32370.2"/>
    <x v="1"/>
  </r>
  <r>
    <n v="202209"/>
    <x v="2"/>
    <x v="3"/>
    <x v="1"/>
    <x v="3"/>
    <x v="1"/>
    <n v="2068100.9999999995"/>
    <x v="1"/>
  </r>
  <r>
    <n v="202209"/>
    <x v="2"/>
    <x v="3"/>
    <x v="1"/>
    <x v="3"/>
    <x v="6"/>
    <n v="3202.8"/>
    <x v="1"/>
  </r>
  <r>
    <n v="202209"/>
    <x v="2"/>
    <x v="4"/>
    <x v="0"/>
    <x v="5"/>
    <x v="6"/>
    <n v="233961.40000000002"/>
    <x v="1"/>
  </r>
  <r>
    <n v="202209"/>
    <x v="2"/>
    <x v="4"/>
    <x v="1"/>
    <x v="5"/>
    <x v="0"/>
    <n v="27053"/>
    <x v="1"/>
  </r>
  <r>
    <n v="202209"/>
    <x v="2"/>
    <x v="4"/>
    <x v="1"/>
    <x v="5"/>
    <x v="5"/>
    <n v="3893.6000000000004"/>
    <x v="1"/>
  </r>
  <r>
    <n v="202209"/>
    <x v="2"/>
    <x v="4"/>
    <x v="1"/>
    <x v="5"/>
    <x v="1"/>
    <n v="40791.799999999996"/>
    <x v="1"/>
  </r>
  <r>
    <n v="202209"/>
    <x v="2"/>
    <x v="4"/>
    <x v="1"/>
    <x v="5"/>
    <x v="6"/>
    <n v="2323170.6"/>
    <x v="1"/>
  </r>
  <r>
    <n v="202209"/>
    <x v="2"/>
    <x v="4"/>
    <x v="1"/>
    <x v="5"/>
    <x v="7"/>
    <n v="26030.600000000002"/>
    <x v="1"/>
  </r>
  <r>
    <n v="202209"/>
    <x v="2"/>
    <x v="4"/>
    <x v="1"/>
    <x v="5"/>
    <x v="8"/>
    <n v="2606.1999999999998"/>
    <x v="1"/>
  </r>
  <r>
    <n v="202209"/>
    <x v="2"/>
    <x v="5"/>
    <x v="0"/>
    <x v="6"/>
    <x v="0"/>
    <n v="5118.2000000000007"/>
    <x v="1"/>
  </r>
  <r>
    <n v="202209"/>
    <x v="2"/>
    <x v="5"/>
    <x v="0"/>
    <x v="6"/>
    <x v="7"/>
    <n v="290858.2"/>
    <x v="1"/>
  </r>
  <r>
    <n v="202209"/>
    <x v="2"/>
    <x v="5"/>
    <x v="1"/>
    <x v="6"/>
    <x v="0"/>
    <n v="13250.8"/>
    <x v="1"/>
  </r>
  <r>
    <n v="202209"/>
    <x v="2"/>
    <x v="5"/>
    <x v="1"/>
    <x v="6"/>
    <x v="6"/>
    <n v="58130.399999999994"/>
    <x v="1"/>
  </r>
  <r>
    <n v="202209"/>
    <x v="2"/>
    <x v="5"/>
    <x v="1"/>
    <x v="6"/>
    <x v="7"/>
    <n v="3000792.9999999991"/>
    <x v="1"/>
  </r>
  <r>
    <n v="202209"/>
    <x v="2"/>
    <x v="5"/>
    <x v="1"/>
    <x v="6"/>
    <x v="2"/>
    <n v="28542.600000000002"/>
    <x v="1"/>
  </r>
  <r>
    <n v="202209"/>
    <x v="2"/>
    <x v="5"/>
    <x v="1"/>
    <x v="6"/>
    <x v="3"/>
    <n v="439.6"/>
    <x v="1"/>
  </r>
  <r>
    <n v="202209"/>
    <x v="2"/>
    <x v="5"/>
    <x v="1"/>
    <x v="16"/>
    <x v="7"/>
    <n v="107670.59999999999"/>
    <x v="1"/>
  </r>
  <r>
    <n v="202209"/>
    <x v="2"/>
    <x v="6"/>
    <x v="0"/>
    <x v="10"/>
    <x v="2"/>
    <n v="645772.4"/>
    <x v="1"/>
  </r>
  <r>
    <n v="202209"/>
    <x v="2"/>
    <x v="6"/>
    <x v="1"/>
    <x v="10"/>
    <x v="0"/>
    <n v="20096"/>
    <x v="1"/>
  </r>
  <r>
    <n v="202209"/>
    <x v="2"/>
    <x v="6"/>
    <x v="1"/>
    <x v="10"/>
    <x v="6"/>
    <n v="104687.6"/>
    <x v="1"/>
  </r>
  <r>
    <n v="202209"/>
    <x v="2"/>
    <x v="6"/>
    <x v="1"/>
    <x v="10"/>
    <x v="7"/>
    <n v="47351.199999999997"/>
    <x v="1"/>
  </r>
  <r>
    <n v="202209"/>
    <x v="2"/>
    <x v="6"/>
    <x v="1"/>
    <x v="10"/>
    <x v="2"/>
    <n v="1928440.4000000004"/>
    <x v="1"/>
  </r>
  <r>
    <n v="202209"/>
    <x v="2"/>
    <x v="6"/>
    <x v="1"/>
    <x v="10"/>
    <x v="3"/>
    <n v="3202.8"/>
    <x v="1"/>
  </r>
  <r>
    <n v="202209"/>
    <x v="2"/>
    <x v="7"/>
    <x v="0"/>
    <x v="12"/>
    <x v="0"/>
    <n v="9137.4"/>
    <x v="1"/>
  </r>
  <r>
    <n v="202209"/>
    <x v="2"/>
    <x v="7"/>
    <x v="0"/>
    <x v="12"/>
    <x v="8"/>
    <n v="456823.8"/>
    <x v="1"/>
  </r>
  <r>
    <n v="202209"/>
    <x v="2"/>
    <x v="7"/>
    <x v="1"/>
    <x v="12"/>
    <x v="0"/>
    <n v="105161.20000000001"/>
    <x v="1"/>
  </r>
  <r>
    <n v="202209"/>
    <x v="2"/>
    <x v="7"/>
    <x v="1"/>
    <x v="12"/>
    <x v="4"/>
    <n v="3862.2000000000003"/>
    <x v="1"/>
  </r>
  <r>
    <n v="202209"/>
    <x v="2"/>
    <x v="7"/>
    <x v="1"/>
    <x v="12"/>
    <x v="1"/>
    <n v="6437"/>
    <x v="1"/>
  </r>
  <r>
    <n v="202209"/>
    <x v="2"/>
    <x v="7"/>
    <x v="1"/>
    <x v="12"/>
    <x v="6"/>
    <n v="5086.8"/>
    <x v="1"/>
  </r>
  <r>
    <n v="202209"/>
    <x v="2"/>
    <x v="7"/>
    <x v="1"/>
    <x v="12"/>
    <x v="2"/>
    <n v="1884"/>
    <x v="1"/>
  </r>
  <r>
    <n v="202209"/>
    <x v="2"/>
    <x v="7"/>
    <x v="1"/>
    <x v="12"/>
    <x v="8"/>
    <n v="1745040.4000000008"/>
    <x v="1"/>
  </r>
  <r>
    <n v="202209"/>
    <x v="3"/>
    <x v="0"/>
    <x v="1"/>
    <x v="0"/>
    <x v="0"/>
    <n v="28.285498059508409"/>
    <x v="2"/>
  </r>
  <r>
    <n v="202209"/>
    <x v="3"/>
    <x v="0"/>
    <x v="1"/>
    <x v="0"/>
    <x v="0"/>
    <n v="5385538.486740808"/>
    <x v="2"/>
  </r>
  <r>
    <n v="202209"/>
    <x v="3"/>
    <x v="0"/>
    <x v="1"/>
    <x v="0"/>
    <x v="4"/>
    <n v="33235.881049308482"/>
    <x v="2"/>
  </r>
  <r>
    <n v="202209"/>
    <x v="3"/>
    <x v="0"/>
    <x v="1"/>
    <x v="0"/>
    <x v="5"/>
    <n v="4065.7946868676404"/>
    <x v="2"/>
  </r>
  <r>
    <n v="202209"/>
    <x v="3"/>
    <x v="0"/>
    <x v="1"/>
    <x v="0"/>
    <x v="1"/>
    <n v="182694.18405287564"/>
    <x v="2"/>
  </r>
  <r>
    <n v="202209"/>
    <x v="3"/>
    <x v="0"/>
    <x v="1"/>
    <x v="0"/>
    <x v="6"/>
    <n v="112149.66468908791"/>
    <x v="2"/>
  </r>
  <r>
    <n v="202209"/>
    <x v="3"/>
    <x v="0"/>
    <x v="1"/>
    <x v="0"/>
    <x v="7"/>
    <n v="7573.5151177174748"/>
    <x v="2"/>
  </r>
  <r>
    <n v="202209"/>
    <x v="3"/>
    <x v="0"/>
    <x v="1"/>
    <x v="0"/>
    <x v="2"/>
    <n v="21464.176020437026"/>
    <x v="2"/>
  </r>
  <r>
    <n v="202209"/>
    <x v="3"/>
    <x v="0"/>
    <x v="1"/>
    <x v="0"/>
    <x v="8"/>
    <n v="66730.732144835449"/>
    <x v="2"/>
  </r>
  <r>
    <n v="202209"/>
    <x v="3"/>
    <x v="1"/>
    <x v="1"/>
    <x v="1"/>
    <x v="0"/>
    <n v="61949.40785440027"/>
    <x v="2"/>
  </r>
  <r>
    <n v="202209"/>
    <x v="3"/>
    <x v="1"/>
    <x v="1"/>
    <x v="1"/>
    <x v="4"/>
    <n v="2255994.9538114965"/>
    <x v="2"/>
  </r>
  <r>
    <n v="202209"/>
    <x v="3"/>
    <x v="1"/>
    <x v="1"/>
    <x v="1"/>
    <x v="5"/>
    <n v="1096.606237296362"/>
    <x v="2"/>
  </r>
  <r>
    <n v="202209"/>
    <x v="3"/>
    <x v="1"/>
    <x v="1"/>
    <x v="1"/>
    <x v="1"/>
    <n v="37816.30569103056"/>
    <x v="2"/>
  </r>
  <r>
    <n v="202209"/>
    <x v="3"/>
    <x v="1"/>
    <x v="1"/>
    <x v="1"/>
    <x v="6"/>
    <n v="390.34823099454303"/>
    <x v="2"/>
  </r>
  <r>
    <n v="202209"/>
    <x v="3"/>
    <x v="1"/>
    <x v="1"/>
    <x v="1"/>
    <x v="7"/>
    <n v="1336.5419238761008"/>
    <x v="2"/>
  </r>
  <r>
    <n v="202209"/>
    <x v="3"/>
    <x v="1"/>
    <x v="1"/>
    <x v="1"/>
    <x v="2"/>
    <n v="1282.1862746877216"/>
    <x v="2"/>
  </r>
  <r>
    <n v="202209"/>
    <x v="3"/>
    <x v="1"/>
    <x v="1"/>
    <x v="1"/>
    <x v="8"/>
    <n v="1107.0299762166821"/>
    <x v="2"/>
  </r>
  <r>
    <n v="202209"/>
    <x v="3"/>
    <x v="2"/>
    <x v="1"/>
    <x v="2"/>
    <x v="0"/>
    <n v="544.23905257076831"/>
    <x v="2"/>
  </r>
  <r>
    <n v="202209"/>
    <x v="3"/>
    <x v="2"/>
    <x v="1"/>
    <x v="2"/>
    <x v="5"/>
    <n v="188615.44868266967"/>
    <x v="2"/>
  </r>
  <r>
    <n v="202209"/>
    <x v="3"/>
    <x v="2"/>
    <x v="1"/>
    <x v="2"/>
    <x v="1"/>
    <n v="517.69306759098788"/>
    <x v="2"/>
  </r>
  <r>
    <n v="202209"/>
    <x v="3"/>
    <x v="2"/>
    <x v="1"/>
    <x v="2"/>
    <x v="6"/>
    <n v="27469.060646569586"/>
    <x v="2"/>
  </r>
  <r>
    <n v="202209"/>
    <x v="3"/>
    <x v="2"/>
    <x v="1"/>
    <x v="2"/>
    <x v="7"/>
    <n v="6858.9085505990515"/>
    <x v="2"/>
  </r>
  <r>
    <n v="202209"/>
    <x v="3"/>
    <x v="3"/>
    <x v="1"/>
    <x v="3"/>
    <x v="0"/>
    <n v="19679.682680732731"/>
    <x v="2"/>
  </r>
  <r>
    <n v="202209"/>
    <x v="3"/>
    <x v="3"/>
    <x v="1"/>
    <x v="3"/>
    <x v="4"/>
    <n v="11331.393082830757"/>
    <x v="2"/>
  </r>
  <r>
    <n v="202209"/>
    <x v="3"/>
    <x v="3"/>
    <x v="1"/>
    <x v="3"/>
    <x v="5"/>
    <n v="648.56900403804889"/>
    <x v="2"/>
  </r>
  <r>
    <n v="202209"/>
    <x v="3"/>
    <x v="3"/>
    <x v="1"/>
    <x v="3"/>
    <x v="1"/>
    <n v="962410.72103950987"/>
    <x v="2"/>
  </r>
  <r>
    <n v="202209"/>
    <x v="3"/>
    <x v="3"/>
    <x v="1"/>
    <x v="3"/>
    <x v="6"/>
    <n v="2799.3312630806454"/>
    <x v="2"/>
  </r>
  <r>
    <n v="202209"/>
    <x v="3"/>
    <x v="3"/>
    <x v="1"/>
    <x v="3"/>
    <x v="7"/>
    <n v="60.964123470796977"/>
    <x v="2"/>
  </r>
  <r>
    <n v="202209"/>
    <x v="3"/>
    <x v="3"/>
    <x v="1"/>
    <x v="3"/>
    <x v="2"/>
    <n v="486.82752650176673"/>
    <x v="2"/>
  </r>
  <r>
    <n v="202209"/>
    <x v="3"/>
    <x v="3"/>
    <x v="1"/>
    <x v="3"/>
    <x v="8"/>
    <n v="1637.4812798359094"/>
    <x v="2"/>
  </r>
  <r>
    <n v="202209"/>
    <x v="3"/>
    <x v="4"/>
    <x v="1"/>
    <x v="5"/>
    <x v="0"/>
    <n v="18089.027995824134"/>
    <x v="2"/>
  </r>
  <r>
    <n v="202209"/>
    <x v="3"/>
    <x v="4"/>
    <x v="1"/>
    <x v="5"/>
    <x v="4"/>
    <n v="1356.140993117584"/>
    <x v="2"/>
  </r>
  <r>
    <n v="202209"/>
    <x v="3"/>
    <x v="4"/>
    <x v="1"/>
    <x v="5"/>
    <x v="5"/>
    <n v="330.69123411543779"/>
    <x v="2"/>
  </r>
  <r>
    <n v="202209"/>
    <x v="3"/>
    <x v="4"/>
    <x v="1"/>
    <x v="5"/>
    <x v="1"/>
    <n v="7925.952963804506"/>
    <x v="2"/>
  </r>
  <r>
    <n v="202209"/>
    <x v="3"/>
    <x v="4"/>
    <x v="1"/>
    <x v="5"/>
    <x v="6"/>
    <n v="2570651.0664798995"/>
    <x v="2"/>
  </r>
  <r>
    <n v="202209"/>
    <x v="3"/>
    <x v="4"/>
    <x v="1"/>
    <x v="5"/>
    <x v="7"/>
    <n v="11057.226961067076"/>
    <x v="2"/>
  </r>
  <r>
    <n v="202209"/>
    <x v="3"/>
    <x v="4"/>
    <x v="1"/>
    <x v="5"/>
    <x v="2"/>
    <n v="19872.263908256878"/>
    <x v="2"/>
  </r>
  <r>
    <n v="202209"/>
    <x v="3"/>
    <x v="4"/>
    <x v="1"/>
    <x v="5"/>
    <x v="8"/>
    <n v="125.52946391666424"/>
    <x v="2"/>
  </r>
  <r>
    <n v="202209"/>
    <x v="3"/>
    <x v="5"/>
    <x v="1"/>
    <x v="6"/>
    <x v="0"/>
    <n v="5961.7020066974446"/>
    <x v="2"/>
  </r>
  <r>
    <n v="202209"/>
    <x v="3"/>
    <x v="5"/>
    <x v="1"/>
    <x v="6"/>
    <x v="4"/>
    <n v="443.19833231283172"/>
    <x v="2"/>
  </r>
  <r>
    <n v="202209"/>
    <x v="3"/>
    <x v="5"/>
    <x v="1"/>
    <x v="6"/>
    <x v="5"/>
    <n v="6048.3690557996451"/>
    <x v="2"/>
  </r>
  <r>
    <n v="202209"/>
    <x v="3"/>
    <x v="5"/>
    <x v="1"/>
    <x v="6"/>
    <x v="1"/>
    <n v="1236.485187017169"/>
    <x v="2"/>
  </r>
  <r>
    <n v="202209"/>
    <x v="3"/>
    <x v="5"/>
    <x v="1"/>
    <x v="6"/>
    <x v="6"/>
    <n v="35841.805710426495"/>
    <x v="2"/>
  </r>
  <r>
    <n v="202209"/>
    <x v="3"/>
    <x v="5"/>
    <x v="1"/>
    <x v="6"/>
    <x v="7"/>
    <n v="2959035.8644002182"/>
    <x v="2"/>
  </r>
  <r>
    <n v="202209"/>
    <x v="3"/>
    <x v="5"/>
    <x v="1"/>
    <x v="6"/>
    <x v="2"/>
    <n v="19146.090939230446"/>
    <x v="2"/>
  </r>
  <r>
    <n v="202209"/>
    <x v="3"/>
    <x v="5"/>
    <x v="1"/>
    <x v="6"/>
    <x v="8"/>
    <n v="480.02436829427097"/>
    <x v="2"/>
  </r>
  <r>
    <n v="202209"/>
    <x v="3"/>
    <x v="6"/>
    <x v="1"/>
    <x v="10"/>
    <x v="0"/>
    <n v="10711.557806419491"/>
    <x v="2"/>
  </r>
  <r>
    <n v="202209"/>
    <x v="3"/>
    <x v="6"/>
    <x v="1"/>
    <x v="10"/>
    <x v="4"/>
    <n v="933.37791882764293"/>
    <x v="2"/>
  </r>
  <r>
    <n v="202209"/>
    <x v="3"/>
    <x v="6"/>
    <x v="1"/>
    <x v="10"/>
    <x v="1"/>
    <n v="94.666551398931148"/>
    <x v="2"/>
  </r>
  <r>
    <n v="202209"/>
    <x v="3"/>
    <x v="6"/>
    <x v="1"/>
    <x v="10"/>
    <x v="6"/>
    <n v="2049.4735475407724"/>
    <x v="2"/>
  </r>
  <r>
    <n v="202209"/>
    <x v="3"/>
    <x v="6"/>
    <x v="1"/>
    <x v="10"/>
    <x v="7"/>
    <n v="6104.1843587900466"/>
    <x v="2"/>
  </r>
  <r>
    <n v="202209"/>
    <x v="3"/>
    <x v="6"/>
    <x v="1"/>
    <x v="10"/>
    <x v="2"/>
    <n v="787498.81971342326"/>
    <x v="2"/>
  </r>
  <r>
    <n v="202209"/>
    <x v="3"/>
    <x v="6"/>
    <x v="1"/>
    <x v="10"/>
    <x v="8"/>
    <n v="1416.5701036002718"/>
    <x v="2"/>
  </r>
  <r>
    <n v="202209"/>
    <x v="3"/>
    <x v="7"/>
    <x v="1"/>
    <x v="12"/>
    <x v="0"/>
    <n v="55403.741443538893"/>
    <x v="2"/>
  </r>
  <r>
    <n v="202209"/>
    <x v="3"/>
    <x v="7"/>
    <x v="1"/>
    <x v="12"/>
    <x v="4"/>
    <n v="6097.3633220403872"/>
    <x v="2"/>
  </r>
  <r>
    <n v="202209"/>
    <x v="3"/>
    <x v="7"/>
    <x v="1"/>
    <x v="12"/>
    <x v="5"/>
    <n v="3501.8058714047716"/>
    <x v="2"/>
  </r>
  <r>
    <n v="202209"/>
    <x v="3"/>
    <x v="7"/>
    <x v="1"/>
    <x v="12"/>
    <x v="1"/>
    <n v="2077.0262175848288"/>
    <x v="2"/>
  </r>
  <r>
    <n v="202209"/>
    <x v="3"/>
    <x v="7"/>
    <x v="1"/>
    <x v="12"/>
    <x v="6"/>
    <n v="4227.5527930386743"/>
    <x v="2"/>
  </r>
  <r>
    <n v="202209"/>
    <x v="3"/>
    <x v="7"/>
    <x v="1"/>
    <x v="12"/>
    <x v="7"/>
    <n v="3356.9583807943513"/>
    <x v="2"/>
  </r>
  <r>
    <n v="202209"/>
    <x v="3"/>
    <x v="7"/>
    <x v="1"/>
    <x v="12"/>
    <x v="2"/>
    <n v="2246.7870378613329"/>
    <x v="2"/>
  </r>
  <r>
    <n v="202209"/>
    <x v="3"/>
    <x v="7"/>
    <x v="1"/>
    <x v="12"/>
    <x v="8"/>
    <n v="1524001.0249337375"/>
    <x v="2"/>
  </r>
  <r>
    <n v="202209"/>
    <x v="4"/>
    <x v="0"/>
    <x v="0"/>
    <x v="0"/>
    <x v="0"/>
    <n v="107255.09999999999"/>
    <x v="1"/>
  </r>
  <r>
    <n v="202209"/>
    <x v="4"/>
    <x v="0"/>
    <x v="0"/>
    <x v="0"/>
    <x v="3"/>
    <n v="9582.2999999999993"/>
    <x v="1"/>
  </r>
  <r>
    <n v="202209"/>
    <x v="4"/>
    <x v="0"/>
    <x v="1"/>
    <x v="0"/>
    <x v="0"/>
    <n v="2719254.9000000032"/>
    <x v="1"/>
  </r>
  <r>
    <n v="202209"/>
    <x v="4"/>
    <x v="0"/>
    <x v="1"/>
    <x v="0"/>
    <x v="4"/>
    <n v="17635.8"/>
    <x v="1"/>
  </r>
  <r>
    <n v="202209"/>
    <x v="4"/>
    <x v="0"/>
    <x v="1"/>
    <x v="0"/>
    <x v="5"/>
    <n v="3160.3"/>
    <x v="1"/>
  </r>
  <r>
    <n v="202209"/>
    <x v="4"/>
    <x v="0"/>
    <x v="1"/>
    <x v="0"/>
    <x v="1"/>
    <n v="202194.40000000011"/>
    <x v="1"/>
  </r>
  <r>
    <n v="202209"/>
    <x v="4"/>
    <x v="0"/>
    <x v="1"/>
    <x v="0"/>
    <x v="6"/>
    <n v="22857.3"/>
    <x v="1"/>
  </r>
  <r>
    <n v="202209"/>
    <x v="4"/>
    <x v="0"/>
    <x v="1"/>
    <x v="0"/>
    <x v="7"/>
    <n v="7070.7"/>
    <x v="1"/>
  </r>
  <r>
    <n v="202209"/>
    <x v="4"/>
    <x v="0"/>
    <x v="1"/>
    <x v="0"/>
    <x v="2"/>
    <n v="5415.3"/>
    <x v="1"/>
  </r>
  <r>
    <n v="202209"/>
    <x v="4"/>
    <x v="0"/>
    <x v="1"/>
    <x v="0"/>
    <x v="8"/>
    <n v="9582.2999999999993"/>
    <x v="1"/>
  </r>
  <r>
    <n v="202209"/>
    <x v="4"/>
    <x v="1"/>
    <x v="1"/>
    <x v="1"/>
    <x v="0"/>
    <n v="167406.00000000009"/>
    <x v="1"/>
  </r>
  <r>
    <n v="202209"/>
    <x v="4"/>
    <x v="1"/>
    <x v="1"/>
    <x v="1"/>
    <x v="4"/>
    <n v="1365556.5999999999"/>
    <x v="1"/>
  </r>
  <r>
    <n v="202209"/>
    <x v="4"/>
    <x v="1"/>
    <x v="1"/>
    <x v="1"/>
    <x v="1"/>
    <n v="54026.19999999999"/>
    <x v="1"/>
  </r>
  <r>
    <n v="202209"/>
    <x v="4"/>
    <x v="1"/>
    <x v="1"/>
    <x v="1"/>
    <x v="2"/>
    <n v="6033.3"/>
    <x v="1"/>
  </r>
  <r>
    <n v="202209"/>
    <x v="4"/>
    <x v="1"/>
    <x v="1"/>
    <x v="1"/>
    <x v="8"/>
    <n v="12066.6"/>
    <x v="1"/>
  </r>
  <r>
    <n v="202209"/>
    <x v="4"/>
    <x v="2"/>
    <x v="1"/>
    <x v="2"/>
    <x v="5"/>
    <n v="319639.00000000006"/>
    <x v="1"/>
  </r>
  <r>
    <n v="202209"/>
    <x v="4"/>
    <x v="2"/>
    <x v="1"/>
    <x v="2"/>
    <x v="6"/>
    <n v="16980.800000000003"/>
    <x v="1"/>
  </r>
  <r>
    <n v="202209"/>
    <x v="4"/>
    <x v="2"/>
    <x v="1"/>
    <x v="2"/>
    <x v="7"/>
    <n v="5752.5"/>
    <x v="1"/>
  </r>
  <r>
    <n v="202209"/>
    <x v="4"/>
    <x v="3"/>
    <x v="0"/>
    <x v="3"/>
    <x v="1"/>
    <n v="152909.9"/>
    <x v="1"/>
  </r>
  <r>
    <n v="202209"/>
    <x v="4"/>
    <x v="3"/>
    <x v="1"/>
    <x v="3"/>
    <x v="0"/>
    <n v="291775.00000000006"/>
    <x v="1"/>
  </r>
  <r>
    <n v="202209"/>
    <x v="4"/>
    <x v="3"/>
    <x v="1"/>
    <x v="3"/>
    <x v="4"/>
    <n v="75799.399999999994"/>
    <x v="1"/>
  </r>
  <r>
    <n v="202209"/>
    <x v="4"/>
    <x v="3"/>
    <x v="1"/>
    <x v="3"/>
    <x v="1"/>
    <n v="517914.80000000022"/>
    <x v="1"/>
  </r>
  <r>
    <n v="202209"/>
    <x v="4"/>
    <x v="3"/>
    <x v="1"/>
    <x v="3"/>
    <x v="6"/>
    <n v="15956.8"/>
    <x v="1"/>
  </r>
  <r>
    <n v="202209"/>
    <x v="4"/>
    <x v="3"/>
    <x v="1"/>
    <x v="3"/>
    <x v="2"/>
    <n v="8053.5"/>
    <x v="1"/>
  </r>
  <r>
    <n v="202209"/>
    <x v="4"/>
    <x v="4"/>
    <x v="1"/>
    <x v="5"/>
    <x v="0"/>
    <n v="159138.69999999998"/>
    <x v="1"/>
  </r>
  <r>
    <n v="202209"/>
    <x v="4"/>
    <x v="4"/>
    <x v="1"/>
    <x v="5"/>
    <x v="4"/>
    <n v="19009.900000000001"/>
    <x v="1"/>
  </r>
  <r>
    <n v="202209"/>
    <x v="4"/>
    <x v="4"/>
    <x v="1"/>
    <x v="5"/>
    <x v="1"/>
    <n v="86671.89999999998"/>
    <x v="1"/>
  </r>
  <r>
    <n v="202209"/>
    <x v="4"/>
    <x v="4"/>
    <x v="1"/>
    <x v="5"/>
    <x v="6"/>
    <n v="1042531.6999999995"/>
    <x v="1"/>
  </r>
  <r>
    <n v="202209"/>
    <x v="4"/>
    <x v="4"/>
    <x v="1"/>
    <x v="5"/>
    <x v="7"/>
    <n v="15615.600000000002"/>
    <x v="1"/>
  </r>
  <r>
    <n v="202209"/>
    <x v="4"/>
    <x v="4"/>
    <x v="1"/>
    <x v="5"/>
    <x v="3"/>
    <n v="0"/>
    <x v="1"/>
  </r>
  <r>
    <n v="202209"/>
    <x v="4"/>
    <x v="5"/>
    <x v="1"/>
    <x v="6"/>
    <x v="1"/>
    <n v="6033.3"/>
    <x v="1"/>
  </r>
  <r>
    <n v="202209"/>
    <x v="4"/>
    <x v="5"/>
    <x v="1"/>
    <x v="6"/>
    <x v="6"/>
    <n v="7070.7"/>
    <x v="1"/>
  </r>
  <r>
    <n v="202209"/>
    <x v="4"/>
    <x v="5"/>
    <x v="1"/>
    <x v="6"/>
    <x v="7"/>
    <n v="1722551.0000000005"/>
    <x v="1"/>
  </r>
  <r>
    <n v="202209"/>
    <x v="4"/>
    <x v="5"/>
    <x v="1"/>
    <x v="6"/>
    <x v="2"/>
    <n v="16653"/>
    <x v="1"/>
  </r>
  <r>
    <n v="202209"/>
    <x v="4"/>
    <x v="5"/>
    <x v="1"/>
    <x v="6"/>
    <x v="3"/>
    <n v="6961.5"/>
    <x v="1"/>
  </r>
  <r>
    <n v="202209"/>
    <x v="4"/>
    <x v="6"/>
    <x v="0"/>
    <x v="10"/>
    <x v="2"/>
    <n v="37393.100000000006"/>
    <x v="1"/>
  </r>
  <r>
    <n v="202209"/>
    <x v="4"/>
    <x v="6"/>
    <x v="1"/>
    <x v="10"/>
    <x v="0"/>
    <n v="16473.600000000002"/>
    <x v="1"/>
  </r>
  <r>
    <n v="202209"/>
    <x v="4"/>
    <x v="6"/>
    <x v="1"/>
    <x v="10"/>
    <x v="4"/>
    <n v="17635.8"/>
    <x v="1"/>
  </r>
  <r>
    <n v="202209"/>
    <x v="4"/>
    <x v="6"/>
    <x v="1"/>
    <x v="10"/>
    <x v="1"/>
    <n v="17635.8"/>
    <x v="1"/>
  </r>
  <r>
    <n v="202209"/>
    <x v="4"/>
    <x v="6"/>
    <x v="1"/>
    <x v="10"/>
    <x v="6"/>
    <n v="7070.7"/>
    <x v="1"/>
  </r>
  <r>
    <n v="202209"/>
    <x v="4"/>
    <x v="6"/>
    <x v="1"/>
    <x v="10"/>
    <x v="7"/>
    <n v="55373.5"/>
    <x v="1"/>
  </r>
  <r>
    <n v="202209"/>
    <x v="4"/>
    <x v="6"/>
    <x v="1"/>
    <x v="10"/>
    <x v="2"/>
    <n v="889789.39999999921"/>
    <x v="1"/>
  </r>
  <r>
    <n v="202209"/>
    <x v="4"/>
    <x v="7"/>
    <x v="1"/>
    <x v="12"/>
    <x v="0"/>
    <n v="34543.999999999993"/>
    <x v="1"/>
  </r>
  <r>
    <n v="202209"/>
    <x v="4"/>
    <x v="7"/>
    <x v="1"/>
    <x v="12"/>
    <x v="1"/>
    <n v="4504.5"/>
    <x v="1"/>
  </r>
  <r>
    <n v="202209"/>
    <x v="4"/>
    <x v="7"/>
    <x v="1"/>
    <x v="12"/>
    <x v="8"/>
    <n v="752471.99999999953"/>
    <x v="1"/>
  </r>
  <r>
    <n v="202209"/>
    <x v="5"/>
    <x v="0"/>
    <x v="0"/>
    <x v="0"/>
    <x v="0"/>
    <n v="26877713.27"/>
    <x v="3"/>
  </r>
  <r>
    <n v="202209"/>
    <x v="5"/>
    <x v="0"/>
    <x v="0"/>
    <x v="0"/>
    <x v="4"/>
    <n v="454836.06000000006"/>
    <x v="3"/>
  </r>
  <r>
    <n v="202209"/>
    <x v="5"/>
    <x v="0"/>
    <x v="0"/>
    <x v="0"/>
    <x v="1"/>
    <n v="1284234.7999999998"/>
    <x v="3"/>
  </r>
  <r>
    <n v="202209"/>
    <x v="5"/>
    <x v="0"/>
    <x v="0"/>
    <x v="0"/>
    <x v="6"/>
    <n v="124847.07"/>
    <x v="3"/>
  </r>
  <r>
    <n v="202209"/>
    <x v="5"/>
    <x v="0"/>
    <x v="0"/>
    <x v="0"/>
    <x v="2"/>
    <n v="121044.98000000001"/>
    <x v="3"/>
  </r>
  <r>
    <n v="202209"/>
    <x v="5"/>
    <x v="0"/>
    <x v="0"/>
    <x v="0"/>
    <x v="8"/>
    <n v="477613.31"/>
    <x v="3"/>
  </r>
  <r>
    <n v="202209"/>
    <x v="5"/>
    <x v="0"/>
    <x v="1"/>
    <x v="0"/>
    <x v="0"/>
    <n v="5939130.7699999996"/>
    <x v="3"/>
  </r>
  <r>
    <n v="202209"/>
    <x v="5"/>
    <x v="0"/>
    <x v="1"/>
    <x v="0"/>
    <x v="4"/>
    <n v="83389.439999999988"/>
    <x v="3"/>
  </r>
  <r>
    <n v="202209"/>
    <x v="5"/>
    <x v="0"/>
    <x v="1"/>
    <x v="0"/>
    <x v="5"/>
    <n v="59379"/>
    <x v="3"/>
  </r>
  <r>
    <n v="202209"/>
    <x v="5"/>
    <x v="0"/>
    <x v="1"/>
    <x v="0"/>
    <x v="1"/>
    <n v="470237.42000000004"/>
    <x v="3"/>
  </r>
  <r>
    <n v="202209"/>
    <x v="5"/>
    <x v="0"/>
    <x v="1"/>
    <x v="0"/>
    <x v="6"/>
    <n v="52515.44"/>
    <x v="3"/>
  </r>
  <r>
    <n v="202209"/>
    <x v="5"/>
    <x v="0"/>
    <x v="1"/>
    <x v="0"/>
    <x v="7"/>
    <n v="31941"/>
    <x v="3"/>
  </r>
  <r>
    <n v="202209"/>
    <x v="5"/>
    <x v="0"/>
    <x v="1"/>
    <x v="0"/>
    <x v="2"/>
    <n v="16240.64"/>
    <x v="3"/>
  </r>
  <r>
    <n v="202209"/>
    <x v="5"/>
    <x v="0"/>
    <x v="1"/>
    <x v="0"/>
    <x v="8"/>
    <n v="27640.32"/>
    <x v="3"/>
  </r>
  <r>
    <n v="202209"/>
    <x v="5"/>
    <x v="0"/>
    <x v="1"/>
    <x v="0"/>
    <x v="3"/>
    <n v="936.96"/>
    <x v="3"/>
  </r>
  <r>
    <n v="202209"/>
    <x v="5"/>
    <x v="1"/>
    <x v="1"/>
    <x v="1"/>
    <x v="0"/>
    <n v="620106.13000000012"/>
    <x v="3"/>
  </r>
  <r>
    <n v="202209"/>
    <x v="5"/>
    <x v="1"/>
    <x v="1"/>
    <x v="1"/>
    <x v="4"/>
    <n v="2210567.8299999996"/>
    <x v="3"/>
  </r>
  <r>
    <n v="202209"/>
    <x v="5"/>
    <x v="1"/>
    <x v="1"/>
    <x v="1"/>
    <x v="1"/>
    <n v="91960.989999999991"/>
    <x v="3"/>
  </r>
  <r>
    <n v="202209"/>
    <x v="5"/>
    <x v="1"/>
    <x v="1"/>
    <x v="1"/>
    <x v="3"/>
    <n v="11243.52"/>
    <x v="3"/>
  </r>
  <r>
    <n v="202209"/>
    <x v="5"/>
    <x v="3"/>
    <x v="0"/>
    <x v="3"/>
    <x v="0"/>
    <n v="156618.51"/>
    <x v="3"/>
  </r>
  <r>
    <n v="202209"/>
    <x v="5"/>
    <x v="3"/>
    <x v="0"/>
    <x v="3"/>
    <x v="4"/>
    <n v="71282.25"/>
    <x v="3"/>
  </r>
  <r>
    <n v="202209"/>
    <x v="5"/>
    <x v="3"/>
    <x v="0"/>
    <x v="3"/>
    <x v="1"/>
    <n v="1097026.3999999999"/>
    <x v="3"/>
  </r>
  <r>
    <n v="202209"/>
    <x v="5"/>
    <x v="3"/>
    <x v="0"/>
    <x v="3"/>
    <x v="6"/>
    <n v="122893.34"/>
    <x v="3"/>
  </r>
  <r>
    <n v="202209"/>
    <x v="5"/>
    <x v="3"/>
    <x v="1"/>
    <x v="3"/>
    <x v="0"/>
    <n v="14554.9"/>
    <x v="3"/>
  </r>
  <r>
    <n v="202209"/>
    <x v="5"/>
    <x v="3"/>
    <x v="1"/>
    <x v="3"/>
    <x v="4"/>
    <n v="6714.88"/>
    <x v="3"/>
  </r>
  <r>
    <n v="202209"/>
    <x v="5"/>
    <x v="3"/>
    <x v="1"/>
    <x v="3"/>
    <x v="5"/>
    <n v="24829.439999999999"/>
    <x v="3"/>
  </r>
  <r>
    <n v="202209"/>
    <x v="5"/>
    <x v="3"/>
    <x v="1"/>
    <x v="3"/>
    <x v="1"/>
    <n v="559877.43999999994"/>
    <x v="3"/>
  </r>
  <r>
    <n v="202209"/>
    <x v="5"/>
    <x v="4"/>
    <x v="1"/>
    <x v="5"/>
    <x v="0"/>
    <n v="269447.12999999995"/>
    <x v="3"/>
  </r>
  <r>
    <n v="202209"/>
    <x v="5"/>
    <x v="4"/>
    <x v="1"/>
    <x v="5"/>
    <x v="4"/>
    <n v="936.96"/>
    <x v="3"/>
  </r>
  <r>
    <n v="202209"/>
    <x v="5"/>
    <x v="4"/>
    <x v="1"/>
    <x v="5"/>
    <x v="5"/>
    <n v="2967.04"/>
    <x v="3"/>
  </r>
  <r>
    <n v="202209"/>
    <x v="5"/>
    <x v="4"/>
    <x v="1"/>
    <x v="5"/>
    <x v="1"/>
    <n v="69741.899999999994"/>
    <x v="3"/>
  </r>
  <r>
    <n v="202209"/>
    <x v="5"/>
    <x v="4"/>
    <x v="1"/>
    <x v="5"/>
    <x v="6"/>
    <n v="7025441.7399999993"/>
    <x v="3"/>
  </r>
  <r>
    <n v="202209"/>
    <x v="5"/>
    <x v="4"/>
    <x v="1"/>
    <x v="5"/>
    <x v="7"/>
    <n v="33404.719999999994"/>
    <x v="3"/>
  </r>
  <r>
    <n v="202209"/>
    <x v="5"/>
    <x v="4"/>
    <x v="1"/>
    <x v="5"/>
    <x v="2"/>
    <n v="26015.74"/>
    <x v="3"/>
  </r>
  <r>
    <n v="202209"/>
    <x v="5"/>
    <x v="5"/>
    <x v="1"/>
    <x v="6"/>
    <x v="0"/>
    <n v="55661.19"/>
    <x v="3"/>
  </r>
  <r>
    <n v="202209"/>
    <x v="5"/>
    <x v="5"/>
    <x v="1"/>
    <x v="6"/>
    <x v="4"/>
    <n v="10096.359999999999"/>
    <x v="3"/>
  </r>
  <r>
    <n v="202209"/>
    <x v="5"/>
    <x v="5"/>
    <x v="1"/>
    <x v="6"/>
    <x v="5"/>
    <n v="43194.93"/>
    <x v="3"/>
  </r>
  <r>
    <n v="202209"/>
    <x v="5"/>
    <x v="5"/>
    <x v="1"/>
    <x v="6"/>
    <x v="1"/>
    <n v="17646.080000000002"/>
    <x v="3"/>
  </r>
  <r>
    <n v="202209"/>
    <x v="5"/>
    <x v="5"/>
    <x v="1"/>
    <x v="6"/>
    <x v="6"/>
    <n v="493193.15999999992"/>
    <x v="3"/>
  </r>
  <r>
    <n v="202209"/>
    <x v="5"/>
    <x v="5"/>
    <x v="1"/>
    <x v="6"/>
    <x v="7"/>
    <n v="5847659.0500000007"/>
    <x v="3"/>
  </r>
  <r>
    <n v="202209"/>
    <x v="5"/>
    <x v="5"/>
    <x v="1"/>
    <x v="6"/>
    <x v="2"/>
    <n v="131776.88999999998"/>
    <x v="3"/>
  </r>
  <r>
    <n v="202209"/>
    <x v="5"/>
    <x v="6"/>
    <x v="0"/>
    <x v="10"/>
    <x v="0"/>
    <n v="166384.93999999997"/>
    <x v="3"/>
  </r>
  <r>
    <n v="202209"/>
    <x v="5"/>
    <x v="6"/>
    <x v="0"/>
    <x v="10"/>
    <x v="5"/>
    <n v="1873.92"/>
    <x v="3"/>
  </r>
  <r>
    <n v="202209"/>
    <x v="5"/>
    <x v="6"/>
    <x v="0"/>
    <x v="10"/>
    <x v="1"/>
    <n v="9396.5"/>
    <x v="3"/>
  </r>
  <r>
    <n v="202209"/>
    <x v="5"/>
    <x v="6"/>
    <x v="0"/>
    <x v="10"/>
    <x v="6"/>
    <n v="18575.780000000002"/>
    <x v="3"/>
  </r>
  <r>
    <n v="202209"/>
    <x v="5"/>
    <x v="6"/>
    <x v="0"/>
    <x v="10"/>
    <x v="7"/>
    <n v="165956.68"/>
    <x v="3"/>
  </r>
  <r>
    <n v="202209"/>
    <x v="5"/>
    <x v="6"/>
    <x v="0"/>
    <x v="10"/>
    <x v="2"/>
    <n v="3231774.6300000008"/>
    <x v="3"/>
  </r>
  <r>
    <n v="202209"/>
    <x v="5"/>
    <x v="6"/>
    <x v="0"/>
    <x v="10"/>
    <x v="8"/>
    <n v="15385.400000000001"/>
    <x v="3"/>
  </r>
  <r>
    <n v="202209"/>
    <x v="5"/>
    <x v="6"/>
    <x v="1"/>
    <x v="10"/>
    <x v="0"/>
    <n v="1118727.0499999998"/>
    <x v="3"/>
  </r>
  <r>
    <n v="202209"/>
    <x v="5"/>
    <x v="6"/>
    <x v="1"/>
    <x v="10"/>
    <x v="4"/>
    <n v="10775.04"/>
    <x v="3"/>
  </r>
  <r>
    <n v="202209"/>
    <x v="5"/>
    <x v="6"/>
    <x v="1"/>
    <x v="10"/>
    <x v="5"/>
    <n v="4594.76"/>
    <x v="3"/>
  </r>
  <r>
    <n v="202209"/>
    <x v="5"/>
    <x v="6"/>
    <x v="1"/>
    <x v="10"/>
    <x v="1"/>
    <n v="34666.589999999997"/>
    <x v="3"/>
  </r>
  <r>
    <n v="202209"/>
    <x v="5"/>
    <x v="6"/>
    <x v="1"/>
    <x v="10"/>
    <x v="6"/>
    <n v="1305673.7200000002"/>
    <x v="3"/>
  </r>
  <r>
    <n v="202209"/>
    <x v="5"/>
    <x v="6"/>
    <x v="1"/>
    <x v="10"/>
    <x v="7"/>
    <n v="211204.83"/>
    <x v="3"/>
  </r>
  <r>
    <n v="202209"/>
    <x v="5"/>
    <x v="6"/>
    <x v="1"/>
    <x v="10"/>
    <x v="2"/>
    <n v="20063868.460000005"/>
    <x v="3"/>
  </r>
  <r>
    <n v="202209"/>
    <x v="5"/>
    <x v="6"/>
    <x v="1"/>
    <x v="10"/>
    <x v="8"/>
    <n v="73989.240000000005"/>
    <x v="3"/>
  </r>
  <r>
    <n v="202209"/>
    <x v="5"/>
    <x v="7"/>
    <x v="0"/>
    <x v="12"/>
    <x v="0"/>
    <n v="1020509.8199999998"/>
    <x v="3"/>
  </r>
  <r>
    <n v="202209"/>
    <x v="5"/>
    <x v="7"/>
    <x v="0"/>
    <x v="12"/>
    <x v="4"/>
    <n v="29814.239999999998"/>
    <x v="3"/>
  </r>
  <r>
    <n v="202209"/>
    <x v="5"/>
    <x v="7"/>
    <x v="0"/>
    <x v="12"/>
    <x v="1"/>
    <n v="45676.9"/>
    <x v="3"/>
  </r>
  <r>
    <n v="202209"/>
    <x v="5"/>
    <x v="7"/>
    <x v="0"/>
    <x v="12"/>
    <x v="6"/>
    <n v="27171.84"/>
    <x v="3"/>
  </r>
  <r>
    <n v="202209"/>
    <x v="5"/>
    <x v="7"/>
    <x v="0"/>
    <x v="12"/>
    <x v="7"/>
    <n v="27428.130000000005"/>
    <x v="3"/>
  </r>
  <r>
    <n v="202209"/>
    <x v="5"/>
    <x v="7"/>
    <x v="0"/>
    <x v="12"/>
    <x v="2"/>
    <n v="35664.080000000002"/>
    <x v="3"/>
  </r>
  <r>
    <n v="202209"/>
    <x v="5"/>
    <x v="7"/>
    <x v="0"/>
    <x v="12"/>
    <x v="8"/>
    <n v="7127311.1400000015"/>
    <x v="3"/>
  </r>
  <r>
    <n v="202209"/>
    <x v="5"/>
    <x v="7"/>
    <x v="1"/>
    <x v="12"/>
    <x v="0"/>
    <n v="257738.2"/>
    <x v="3"/>
  </r>
  <r>
    <n v="202209"/>
    <x v="5"/>
    <x v="7"/>
    <x v="1"/>
    <x v="12"/>
    <x v="4"/>
    <n v="42933.35"/>
    <x v="3"/>
  </r>
  <r>
    <n v="202209"/>
    <x v="5"/>
    <x v="7"/>
    <x v="1"/>
    <x v="12"/>
    <x v="5"/>
    <n v="11111.1"/>
    <x v="3"/>
  </r>
  <r>
    <n v="202209"/>
    <x v="5"/>
    <x v="7"/>
    <x v="1"/>
    <x v="12"/>
    <x v="1"/>
    <n v="15616"/>
    <x v="3"/>
  </r>
  <r>
    <n v="202209"/>
    <x v="5"/>
    <x v="7"/>
    <x v="1"/>
    <x v="12"/>
    <x v="6"/>
    <n v="13117.44"/>
    <x v="3"/>
  </r>
  <r>
    <n v="202209"/>
    <x v="5"/>
    <x v="7"/>
    <x v="1"/>
    <x v="12"/>
    <x v="8"/>
    <n v="2839437.68"/>
    <x v="3"/>
  </r>
  <r>
    <n v="202209"/>
    <x v="6"/>
    <x v="0"/>
    <x v="0"/>
    <x v="0"/>
    <x v="0"/>
    <n v="11796.9"/>
    <x v="4"/>
  </r>
  <r>
    <n v="202209"/>
    <x v="6"/>
    <x v="0"/>
    <x v="1"/>
    <x v="0"/>
    <x v="0"/>
    <n v="8459919.1000000015"/>
    <x v="4"/>
  </r>
  <r>
    <n v="202209"/>
    <x v="6"/>
    <x v="0"/>
    <x v="1"/>
    <x v="0"/>
    <x v="4"/>
    <n v="3361.3"/>
    <x v="4"/>
  </r>
  <r>
    <n v="202209"/>
    <x v="6"/>
    <x v="0"/>
    <x v="1"/>
    <x v="0"/>
    <x v="5"/>
    <n v="10068.4"/>
    <x v="4"/>
  </r>
  <r>
    <n v="202209"/>
    <x v="6"/>
    <x v="0"/>
    <x v="1"/>
    <x v="0"/>
    <x v="1"/>
    <n v="35298.299999999996"/>
    <x v="4"/>
  </r>
  <r>
    <n v="202209"/>
    <x v="6"/>
    <x v="0"/>
    <x v="1"/>
    <x v="0"/>
    <x v="6"/>
    <n v="7325"/>
    <x v="4"/>
  </r>
  <r>
    <n v="202209"/>
    <x v="6"/>
    <x v="0"/>
    <x v="1"/>
    <x v="0"/>
    <x v="2"/>
    <n v="2897.6"/>
    <x v="4"/>
  </r>
  <r>
    <n v="202209"/>
    <x v="6"/>
    <x v="0"/>
    <x v="1"/>
    <x v="0"/>
    <x v="8"/>
    <n v="5912"/>
    <x v="4"/>
  </r>
  <r>
    <n v="202209"/>
    <x v="6"/>
    <x v="0"/>
    <x v="2"/>
    <x v="17"/>
    <x v="0"/>
    <n v="269078.5"/>
    <x v="4"/>
  </r>
  <r>
    <n v="202209"/>
    <x v="6"/>
    <x v="0"/>
    <x v="2"/>
    <x v="18"/>
    <x v="0"/>
    <n v="393959.49999999994"/>
    <x v="4"/>
  </r>
  <r>
    <n v="202209"/>
    <x v="6"/>
    <x v="0"/>
    <x v="2"/>
    <x v="18"/>
    <x v="8"/>
    <n v="437.5"/>
    <x v="4"/>
  </r>
  <r>
    <n v="202209"/>
    <x v="6"/>
    <x v="0"/>
    <x v="2"/>
    <x v="19"/>
    <x v="0"/>
    <n v="540846.20000000007"/>
    <x v="4"/>
  </r>
  <r>
    <n v="202209"/>
    <x v="6"/>
    <x v="0"/>
    <x v="2"/>
    <x v="13"/>
    <x v="0"/>
    <n v="558381.5"/>
    <x v="4"/>
  </r>
  <r>
    <n v="202209"/>
    <x v="6"/>
    <x v="0"/>
    <x v="2"/>
    <x v="13"/>
    <x v="4"/>
    <n v="5200.6000000000004"/>
    <x v="4"/>
  </r>
  <r>
    <n v="202209"/>
    <x v="6"/>
    <x v="0"/>
    <x v="2"/>
    <x v="13"/>
    <x v="7"/>
    <n v="870.6"/>
    <x v="4"/>
  </r>
  <r>
    <n v="202209"/>
    <x v="6"/>
    <x v="0"/>
    <x v="2"/>
    <x v="14"/>
    <x v="0"/>
    <n v="714850.70000000007"/>
    <x v="4"/>
  </r>
  <r>
    <n v="202209"/>
    <x v="6"/>
    <x v="0"/>
    <x v="2"/>
    <x v="14"/>
    <x v="4"/>
    <n v="80071.600000000006"/>
    <x v="4"/>
  </r>
  <r>
    <n v="202209"/>
    <x v="6"/>
    <x v="0"/>
    <x v="2"/>
    <x v="14"/>
    <x v="1"/>
    <n v="106470.29999999999"/>
    <x v="4"/>
  </r>
  <r>
    <n v="202209"/>
    <x v="6"/>
    <x v="0"/>
    <x v="2"/>
    <x v="20"/>
    <x v="0"/>
    <n v="735437.1"/>
    <x v="4"/>
  </r>
  <r>
    <n v="202209"/>
    <x v="6"/>
    <x v="0"/>
    <x v="2"/>
    <x v="20"/>
    <x v="4"/>
    <n v="3274.4"/>
    <x v="4"/>
  </r>
  <r>
    <n v="202209"/>
    <x v="6"/>
    <x v="0"/>
    <x v="2"/>
    <x v="20"/>
    <x v="7"/>
    <n v="529.4"/>
    <x v="4"/>
  </r>
  <r>
    <n v="202209"/>
    <x v="6"/>
    <x v="0"/>
    <x v="2"/>
    <x v="21"/>
    <x v="0"/>
    <n v="768823.70000000007"/>
    <x v="4"/>
  </r>
  <r>
    <n v="202209"/>
    <x v="6"/>
    <x v="0"/>
    <x v="2"/>
    <x v="21"/>
    <x v="8"/>
    <n v="1076.5999999999999"/>
    <x v="4"/>
  </r>
  <r>
    <n v="202209"/>
    <x v="6"/>
    <x v="0"/>
    <x v="2"/>
    <x v="22"/>
    <x v="0"/>
    <n v="345141.9"/>
    <x v="4"/>
  </r>
  <r>
    <n v="202209"/>
    <x v="6"/>
    <x v="1"/>
    <x v="1"/>
    <x v="1"/>
    <x v="4"/>
    <n v="1672473.2999999996"/>
    <x v="4"/>
  </r>
  <r>
    <n v="202209"/>
    <x v="6"/>
    <x v="1"/>
    <x v="1"/>
    <x v="1"/>
    <x v="1"/>
    <n v="47265.3"/>
    <x v="4"/>
  </r>
  <r>
    <n v="202209"/>
    <x v="6"/>
    <x v="1"/>
    <x v="2"/>
    <x v="23"/>
    <x v="0"/>
    <n v="2449.4"/>
    <x v="4"/>
  </r>
  <r>
    <n v="202209"/>
    <x v="6"/>
    <x v="1"/>
    <x v="2"/>
    <x v="23"/>
    <x v="4"/>
    <n v="607545.80000000005"/>
    <x v="4"/>
  </r>
  <r>
    <n v="202209"/>
    <x v="6"/>
    <x v="1"/>
    <x v="2"/>
    <x v="24"/>
    <x v="0"/>
    <n v="1650.4"/>
    <x v="4"/>
  </r>
  <r>
    <n v="202209"/>
    <x v="6"/>
    <x v="1"/>
    <x v="2"/>
    <x v="24"/>
    <x v="4"/>
    <n v="355893.7"/>
    <x v="4"/>
  </r>
  <r>
    <n v="202209"/>
    <x v="6"/>
    <x v="1"/>
    <x v="2"/>
    <x v="25"/>
    <x v="0"/>
    <n v="2056.2999999999997"/>
    <x v="4"/>
  </r>
  <r>
    <n v="202209"/>
    <x v="6"/>
    <x v="1"/>
    <x v="2"/>
    <x v="25"/>
    <x v="4"/>
    <n v="522552.1"/>
    <x v="4"/>
  </r>
  <r>
    <n v="202209"/>
    <x v="6"/>
    <x v="1"/>
    <x v="2"/>
    <x v="25"/>
    <x v="5"/>
    <n v="1565.2"/>
    <x v="4"/>
  </r>
  <r>
    <n v="202209"/>
    <x v="6"/>
    <x v="1"/>
    <x v="2"/>
    <x v="25"/>
    <x v="1"/>
    <n v="1858.4"/>
    <x v="4"/>
  </r>
  <r>
    <n v="202209"/>
    <x v="6"/>
    <x v="1"/>
    <x v="2"/>
    <x v="25"/>
    <x v="6"/>
    <n v="1632.2"/>
    <x v="4"/>
  </r>
  <r>
    <n v="202209"/>
    <x v="6"/>
    <x v="2"/>
    <x v="1"/>
    <x v="2"/>
    <x v="5"/>
    <n v="352112.79999999993"/>
    <x v="4"/>
  </r>
  <r>
    <n v="202209"/>
    <x v="6"/>
    <x v="2"/>
    <x v="1"/>
    <x v="2"/>
    <x v="1"/>
    <n v="438.2"/>
    <x v="4"/>
  </r>
  <r>
    <n v="202209"/>
    <x v="6"/>
    <x v="2"/>
    <x v="1"/>
    <x v="2"/>
    <x v="7"/>
    <n v="11881.2"/>
    <x v="4"/>
  </r>
  <r>
    <n v="202209"/>
    <x v="6"/>
    <x v="2"/>
    <x v="2"/>
    <x v="26"/>
    <x v="0"/>
    <n v="2426.6"/>
    <x v="4"/>
  </r>
  <r>
    <n v="202209"/>
    <x v="6"/>
    <x v="2"/>
    <x v="2"/>
    <x v="26"/>
    <x v="5"/>
    <n v="438221.7"/>
    <x v="4"/>
  </r>
  <r>
    <n v="202209"/>
    <x v="6"/>
    <x v="2"/>
    <x v="2"/>
    <x v="26"/>
    <x v="1"/>
    <n v="973.2"/>
    <x v="4"/>
  </r>
  <r>
    <n v="202209"/>
    <x v="6"/>
    <x v="2"/>
    <x v="2"/>
    <x v="27"/>
    <x v="5"/>
    <n v="113851.5"/>
    <x v="4"/>
  </r>
  <r>
    <n v="202209"/>
    <x v="6"/>
    <x v="2"/>
    <x v="2"/>
    <x v="27"/>
    <x v="6"/>
    <n v="1390.4"/>
    <x v="4"/>
  </r>
  <r>
    <n v="202209"/>
    <x v="6"/>
    <x v="2"/>
    <x v="2"/>
    <x v="27"/>
    <x v="7"/>
    <n v="1673"/>
    <x v="4"/>
  </r>
  <r>
    <n v="202209"/>
    <x v="6"/>
    <x v="3"/>
    <x v="1"/>
    <x v="3"/>
    <x v="0"/>
    <n v="15922.7"/>
    <x v="4"/>
  </r>
  <r>
    <n v="202209"/>
    <x v="6"/>
    <x v="3"/>
    <x v="1"/>
    <x v="3"/>
    <x v="1"/>
    <n v="3218067.1999999997"/>
    <x v="4"/>
  </r>
  <r>
    <n v="202209"/>
    <x v="6"/>
    <x v="3"/>
    <x v="2"/>
    <x v="4"/>
    <x v="0"/>
    <n v="14278.6"/>
    <x v="4"/>
  </r>
  <r>
    <n v="202209"/>
    <x v="6"/>
    <x v="3"/>
    <x v="2"/>
    <x v="4"/>
    <x v="4"/>
    <n v="2121.4"/>
    <x v="4"/>
  </r>
  <r>
    <n v="202209"/>
    <x v="6"/>
    <x v="3"/>
    <x v="2"/>
    <x v="4"/>
    <x v="1"/>
    <n v="2299601.4999999995"/>
    <x v="4"/>
  </r>
  <r>
    <n v="202209"/>
    <x v="6"/>
    <x v="3"/>
    <x v="2"/>
    <x v="4"/>
    <x v="6"/>
    <n v="4570.6000000000004"/>
    <x v="4"/>
  </r>
  <r>
    <n v="202209"/>
    <x v="6"/>
    <x v="3"/>
    <x v="2"/>
    <x v="15"/>
    <x v="0"/>
    <n v="4627.3"/>
    <x v="4"/>
  </r>
  <r>
    <n v="202209"/>
    <x v="6"/>
    <x v="3"/>
    <x v="2"/>
    <x v="15"/>
    <x v="5"/>
    <n v="897"/>
    <x v="4"/>
  </r>
  <r>
    <n v="202209"/>
    <x v="6"/>
    <x v="3"/>
    <x v="2"/>
    <x v="15"/>
    <x v="1"/>
    <n v="588126.60000000009"/>
    <x v="4"/>
  </r>
  <r>
    <n v="202209"/>
    <x v="6"/>
    <x v="4"/>
    <x v="1"/>
    <x v="5"/>
    <x v="0"/>
    <n v="14159.3"/>
    <x v="4"/>
  </r>
  <r>
    <n v="202209"/>
    <x v="6"/>
    <x v="4"/>
    <x v="1"/>
    <x v="5"/>
    <x v="1"/>
    <n v="9367.5"/>
    <x v="4"/>
  </r>
  <r>
    <n v="202209"/>
    <x v="6"/>
    <x v="4"/>
    <x v="1"/>
    <x v="5"/>
    <x v="6"/>
    <n v="4677321.4000000004"/>
    <x v="4"/>
  </r>
  <r>
    <n v="202209"/>
    <x v="6"/>
    <x v="4"/>
    <x v="1"/>
    <x v="5"/>
    <x v="7"/>
    <n v="2304.6"/>
    <x v="4"/>
  </r>
  <r>
    <n v="202209"/>
    <x v="6"/>
    <x v="4"/>
    <x v="2"/>
    <x v="28"/>
    <x v="0"/>
    <n v="7858.8"/>
    <x v="4"/>
  </r>
  <r>
    <n v="202209"/>
    <x v="6"/>
    <x v="4"/>
    <x v="2"/>
    <x v="28"/>
    <x v="6"/>
    <n v="115051.5"/>
    <x v="4"/>
  </r>
  <r>
    <n v="202209"/>
    <x v="6"/>
    <x v="5"/>
    <x v="1"/>
    <x v="6"/>
    <x v="0"/>
    <n v="2275.5"/>
    <x v="4"/>
  </r>
  <r>
    <n v="202209"/>
    <x v="6"/>
    <x v="5"/>
    <x v="1"/>
    <x v="6"/>
    <x v="6"/>
    <n v="805.1"/>
    <x v="4"/>
  </r>
  <r>
    <n v="202209"/>
    <x v="6"/>
    <x v="5"/>
    <x v="1"/>
    <x v="6"/>
    <x v="7"/>
    <n v="2841229.3"/>
    <x v="4"/>
  </r>
  <r>
    <n v="202209"/>
    <x v="6"/>
    <x v="5"/>
    <x v="1"/>
    <x v="6"/>
    <x v="2"/>
    <n v="1767.2"/>
    <x v="4"/>
  </r>
  <r>
    <n v="202209"/>
    <x v="6"/>
    <x v="5"/>
    <x v="2"/>
    <x v="7"/>
    <x v="7"/>
    <n v="347333.3"/>
    <x v="4"/>
  </r>
  <r>
    <n v="202209"/>
    <x v="6"/>
    <x v="6"/>
    <x v="1"/>
    <x v="10"/>
    <x v="2"/>
    <n v="412662.69999999995"/>
    <x v="4"/>
  </r>
  <r>
    <n v="202209"/>
    <x v="6"/>
    <x v="6"/>
    <x v="2"/>
    <x v="29"/>
    <x v="2"/>
    <n v="575328.30000000005"/>
    <x v="4"/>
  </r>
  <r>
    <n v="202209"/>
    <x v="6"/>
    <x v="6"/>
    <x v="2"/>
    <x v="11"/>
    <x v="0"/>
    <n v="1094.2"/>
    <x v="4"/>
  </r>
  <r>
    <n v="202209"/>
    <x v="6"/>
    <x v="6"/>
    <x v="2"/>
    <x v="11"/>
    <x v="2"/>
    <n v="1665020.5"/>
    <x v="4"/>
  </r>
  <r>
    <n v="202209"/>
    <x v="6"/>
    <x v="6"/>
    <x v="2"/>
    <x v="30"/>
    <x v="0"/>
    <n v="10814.7"/>
    <x v="4"/>
  </r>
  <r>
    <n v="202209"/>
    <x v="6"/>
    <x v="6"/>
    <x v="2"/>
    <x v="30"/>
    <x v="7"/>
    <n v="1210"/>
    <x v="4"/>
  </r>
  <r>
    <n v="202209"/>
    <x v="6"/>
    <x v="6"/>
    <x v="2"/>
    <x v="30"/>
    <x v="2"/>
    <n v="633070.90000000014"/>
    <x v="4"/>
  </r>
  <r>
    <n v="202209"/>
    <x v="6"/>
    <x v="7"/>
    <x v="1"/>
    <x v="12"/>
    <x v="0"/>
    <n v="2881.5"/>
    <x v="4"/>
  </r>
  <r>
    <n v="202209"/>
    <x v="6"/>
    <x v="7"/>
    <x v="1"/>
    <x v="12"/>
    <x v="8"/>
    <n v="1723673.9000000001"/>
    <x v="4"/>
  </r>
  <r>
    <n v="202209"/>
    <x v="7"/>
    <x v="0"/>
    <x v="0"/>
    <x v="0"/>
    <x v="0"/>
    <n v="1266394.4000000001"/>
    <x v="5"/>
  </r>
  <r>
    <n v="202209"/>
    <x v="7"/>
    <x v="0"/>
    <x v="0"/>
    <x v="0"/>
    <x v="4"/>
    <n v="14837.8"/>
    <x v="5"/>
  </r>
  <r>
    <n v="202209"/>
    <x v="7"/>
    <x v="0"/>
    <x v="0"/>
    <x v="0"/>
    <x v="1"/>
    <n v="2244.8000000000002"/>
    <x v="5"/>
  </r>
  <r>
    <n v="202209"/>
    <x v="7"/>
    <x v="0"/>
    <x v="0"/>
    <x v="0"/>
    <x v="8"/>
    <n v="12627"/>
    <x v="5"/>
  </r>
  <r>
    <n v="202209"/>
    <x v="7"/>
    <x v="0"/>
    <x v="1"/>
    <x v="0"/>
    <x v="0"/>
    <n v="5308187.4000000013"/>
    <x v="5"/>
  </r>
  <r>
    <n v="202209"/>
    <x v="7"/>
    <x v="0"/>
    <x v="1"/>
    <x v="0"/>
    <x v="4"/>
    <n v="172112"/>
    <x v="5"/>
  </r>
  <r>
    <n v="202209"/>
    <x v="7"/>
    <x v="0"/>
    <x v="1"/>
    <x v="0"/>
    <x v="1"/>
    <n v="219506.2"/>
    <x v="5"/>
  </r>
  <r>
    <n v="202209"/>
    <x v="7"/>
    <x v="0"/>
    <x v="1"/>
    <x v="0"/>
    <x v="6"/>
    <n v="13441.6"/>
    <x v="5"/>
  </r>
  <r>
    <n v="202209"/>
    <x v="7"/>
    <x v="0"/>
    <x v="1"/>
    <x v="0"/>
    <x v="7"/>
    <n v="5331.4"/>
    <x v="5"/>
  </r>
  <r>
    <n v="202209"/>
    <x v="7"/>
    <x v="0"/>
    <x v="1"/>
    <x v="0"/>
    <x v="2"/>
    <n v="19485.599999999999"/>
    <x v="5"/>
  </r>
  <r>
    <n v="202209"/>
    <x v="7"/>
    <x v="0"/>
    <x v="1"/>
    <x v="0"/>
    <x v="8"/>
    <n v="200260.4"/>
    <x v="5"/>
  </r>
  <r>
    <n v="202209"/>
    <x v="7"/>
    <x v="0"/>
    <x v="2"/>
    <x v="17"/>
    <x v="0"/>
    <n v="812640.79999999993"/>
    <x v="5"/>
  </r>
  <r>
    <n v="202209"/>
    <x v="7"/>
    <x v="0"/>
    <x v="2"/>
    <x v="17"/>
    <x v="4"/>
    <n v="4709"/>
    <x v="5"/>
  </r>
  <r>
    <n v="202209"/>
    <x v="7"/>
    <x v="0"/>
    <x v="2"/>
    <x v="17"/>
    <x v="1"/>
    <n v="39505.199999999997"/>
    <x v="5"/>
  </r>
  <r>
    <n v="202209"/>
    <x v="7"/>
    <x v="0"/>
    <x v="2"/>
    <x v="17"/>
    <x v="8"/>
    <n v="5331.4"/>
    <x v="5"/>
  </r>
  <r>
    <n v="202209"/>
    <x v="7"/>
    <x v="0"/>
    <x v="2"/>
    <x v="19"/>
    <x v="0"/>
    <n v="1663606.5999999996"/>
    <x v="5"/>
  </r>
  <r>
    <n v="202209"/>
    <x v="7"/>
    <x v="0"/>
    <x v="2"/>
    <x v="19"/>
    <x v="4"/>
    <n v="13264.8"/>
    <x v="5"/>
  </r>
  <r>
    <n v="202209"/>
    <x v="7"/>
    <x v="0"/>
    <x v="2"/>
    <x v="19"/>
    <x v="5"/>
    <n v="1122.4000000000001"/>
    <x v="5"/>
  </r>
  <r>
    <n v="202209"/>
    <x v="7"/>
    <x v="0"/>
    <x v="2"/>
    <x v="19"/>
    <x v="1"/>
    <n v="18638.8"/>
    <x v="5"/>
  </r>
  <r>
    <n v="202209"/>
    <x v="7"/>
    <x v="0"/>
    <x v="2"/>
    <x v="19"/>
    <x v="6"/>
    <n v="1642.8"/>
    <x v="5"/>
  </r>
  <r>
    <n v="202209"/>
    <x v="7"/>
    <x v="0"/>
    <x v="2"/>
    <x v="13"/>
    <x v="0"/>
    <n v="1139978.6000000001"/>
    <x v="5"/>
  </r>
  <r>
    <n v="202209"/>
    <x v="7"/>
    <x v="0"/>
    <x v="2"/>
    <x v="13"/>
    <x v="4"/>
    <n v="60956.800000000003"/>
    <x v="5"/>
  </r>
  <r>
    <n v="202209"/>
    <x v="7"/>
    <x v="0"/>
    <x v="2"/>
    <x v="13"/>
    <x v="1"/>
    <n v="5612"/>
    <x v="5"/>
  </r>
  <r>
    <n v="202209"/>
    <x v="7"/>
    <x v="0"/>
    <x v="2"/>
    <x v="13"/>
    <x v="8"/>
    <n v="8214"/>
    <x v="5"/>
  </r>
  <r>
    <n v="202209"/>
    <x v="7"/>
    <x v="0"/>
    <x v="2"/>
    <x v="14"/>
    <x v="0"/>
    <n v="584787.4"/>
    <x v="5"/>
  </r>
  <r>
    <n v="202209"/>
    <x v="7"/>
    <x v="0"/>
    <x v="2"/>
    <x v="14"/>
    <x v="4"/>
    <n v="70944.599999999991"/>
    <x v="5"/>
  </r>
  <r>
    <n v="202209"/>
    <x v="7"/>
    <x v="0"/>
    <x v="2"/>
    <x v="14"/>
    <x v="1"/>
    <n v="39265.4"/>
    <x v="5"/>
  </r>
  <r>
    <n v="202209"/>
    <x v="7"/>
    <x v="0"/>
    <x v="2"/>
    <x v="14"/>
    <x v="8"/>
    <n v="13749.4"/>
    <x v="5"/>
  </r>
  <r>
    <n v="202209"/>
    <x v="7"/>
    <x v="0"/>
    <x v="2"/>
    <x v="20"/>
    <x v="0"/>
    <n v="479449.59999999998"/>
    <x v="5"/>
  </r>
  <r>
    <n v="202209"/>
    <x v="7"/>
    <x v="0"/>
    <x v="2"/>
    <x v="20"/>
    <x v="4"/>
    <n v="561.20000000000005"/>
    <x v="5"/>
  </r>
  <r>
    <n v="202209"/>
    <x v="7"/>
    <x v="0"/>
    <x v="2"/>
    <x v="20"/>
    <x v="1"/>
    <n v="13154.2"/>
    <x v="5"/>
  </r>
  <r>
    <n v="202209"/>
    <x v="7"/>
    <x v="0"/>
    <x v="2"/>
    <x v="31"/>
    <x v="0"/>
    <n v="459205.2"/>
    <x v="5"/>
  </r>
  <r>
    <n v="202209"/>
    <x v="7"/>
    <x v="0"/>
    <x v="2"/>
    <x v="31"/>
    <x v="1"/>
    <n v="24049.999999999996"/>
    <x v="5"/>
  </r>
  <r>
    <n v="202209"/>
    <x v="7"/>
    <x v="0"/>
    <x v="2"/>
    <x v="31"/>
    <x v="6"/>
    <n v="1403"/>
    <x v="5"/>
  </r>
  <r>
    <n v="202209"/>
    <x v="7"/>
    <x v="0"/>
    <x v="2"/>
    <x v="31"/>
    <x v="2"/>
    <n v="3292.4"/>
    <x v="5"/>
  </r>
  <r>
    <n v="202209"/>
    <x v="7"/>
    <x v="0"/>
    <x v="2"/>
    <x v="31"/>
    <x v="8"/>
    <n v="6714"/>
    <x v="5"/>
  </r>
  <r>
    <n v="202209"/>
    <x v="7"/>
    <x v="0"/>
    <x v="2"/>
    <x v="21"/>
    <x v="0"/>
    <n v="835428.39999999991"/>
    <x v="5"/>
  </r>
  <r>
    <n v="202209"/>
    <x v="7"/>
    <x v="0"/>
    <x v="2"/>
    <x v="21"/>
    <x v="6"/>
    <n v="561.20000000000005"/>
    <x v="5"/>
  </r>
  <r>
    <n v="202209"/>
    <x v="7"/>
    <x v="0"/>
    <x v="2"/>
    <x v="21"/>
    <x v="2"/>
    <n v="8671.4"/>
    <x v="5"/>
  </r>
  <r>
    <n v="202209"/>
    <x v="7"/>
    <x v="0"/>
    <x v="2"/>
    <x v="21"/>
    <x v="8"/>
    <n v="13052.2"/>
    <x v="5"/>
  </r>
  <r>
    <n v="202209"/>
    <x v="7"/>
    <x v="0"/>
    <x v="2"/>
    <x v="22"/>
    <x v="0"/>
    <n v="645765.99999999988"/>
    <x v="5"/>
  </r>
  <r>
    <n v="202209"/>
    <x v="7"/>
    <x v="0"/>
    <x v="2"/>
    <x v="22"/>
    <x v="4"/>
    <n v="11143.099999999999"/>
    <x v="5"/>
  </r>
  <r>
    <n v="202209"/>
    <x v="7"/>
    <x v="0"/>
    <x v="2"/>
    <x v="22"/>
    <x v="1"/>
    <n v="20376"/>
    <x v="5"/>
  </r>
  <r>
    <n v="202209"/>
    <x v="7"/>
    <x v="0"/>
    <x v="2"/>
    <x v="22"/>
    <x v="6"/>
    <n v="2530.4"/>
    <x v="5"/>
  </r>
  <r>
    <n v="202209"/>
    <x v="7"/>
    <x v="0"/>
    <x v="2"/>
    <x v="22"/>
    <x v="7"/>
    <n v="1824.9"/>
    <x v="5"/>
  </r>
  <r>
    <n v="202209"/>
    <x v="7"/>
    <x v="0"/>
    <x v="2"/>
    <x v="22"/>
    <x v="2"/>
    <n v="850"/>
    <x v="5"/>
  </r>
  <r>
    <n v="202209"/>
    <x v="7"/>
    <x v="0"/>
    <x v="2"/>
    <x v="22"/>
    <x v="8"/>
    <n v="4131.2"/>
    <x v="5"/>
  </r>
  <r>
    <n v="202209"/>
    <x v="7"/>
    <x v="0"/>
    <x v="2"/>
    <x v="32"/>
    <x v="0"/>
    <n v="705172"/>
    <x v="5"/>
  </r>
  <r>
    <n v="202209"/>
    <x v="7"/>
    <x v="0"/>
    <x v="2"/>
    <x v="32"/>
    <x v="4"/>
    <n v="1396.2"/>
    <x v="5"/>
  </r>
  <r>
    <n v="202209"/>
    <x v="7"/>
    <x v="0"/>
    <x v="2"/>
    <x v="32"/>
    <x v="1"/>
    <n v="13188.2"/>
    <x v="5"/>
  </r>
  <r>
    <n v="202209"/>
    <x v="7"/>
    <x v="0"/>
    <x v="2"/>
    <x v="32"/>
    <x v="2"/>
    <n v="547.6"/>
    <x v="5"/>
  </r>
  <r>
    <n v="202209"/>
    <x v="7"/>
    <x v="0"/>
    <x v="2"/>
    <x v="32"/>
    <x v="8"/>
    <n v="10855"/>
    <x v="5"/>
  </r>
  <r>
    <n v="202209"/>
    <x v="7"/>
    <x v="1"/>
    <x v="0"/>
    <x v="1"/>
    <x v="0"/>
    <n v="561.20000000000005"/>
    <x v="5"/>
  </r>
  <r>
    <n v="202209"/>
    <x v="7"/>
    <x v="1"/>
    <x v="0"/>
    <x v="1"/>
    <x v="4"/>
    <n v="705415"/>
    <x v="5"/>
  </r>
  <r>
    <n v="202209"/>
    <x v="7"/>
    <x v="1"/>
    <x v="0"/>
    <x v="1"/>
    <x v="1"/>
    <n v="1683.6"/>
    <x v="5"/>
  </r>
  <r>
    <n v="202209"/>
    <x v="7"/>
    <x v="1"/>
    <x v="0"/>
    <x v="1"/>
    <x v="6"/>
    <n v="1095.2"/>
    <x v="5"/>
  </r>
  <r>
    <n v="202209"/>
    <x v="7"/>
    <x v="1"/>
    <x v="1"/>
    <x v="1"/>
    <x v="0"/>
    <n v="23516"/>
    <x v="5"/>
  </r>
  <r>
    <n v="202209"/>
    <x v="7"/>
    <x v="1"/>
    <x v="1"/>
    <x v="1"/>
    <x v="4"/>
    <n v="1534203.4000000001"/>
    <x v="5"/>
  </r>
  <r>
    <n v="202209"/>
    <x v="7"/>
    <x v="1"/>
    <x v="1"/>
    <x v="1"/>
    <x v="5"/>
    <n v="3833.2"/>
    <x v="5"/>
  </r>
  <r>
    <n v="202209"/>
    <x v="7"/>
    <x v="1"/>
    <x v="1"/>
    <x v="1"/>
    <x v="1"/>
    <n v="175693.60000000003"/>
    <x v="5"/>
  </r>
  <r>
    <n v="202209"/>
    <x v="7"/>
    <x v="1"/>
    <x v="1"/>
    <x v="1"/>
    <x v="6"/>
    <n v="1683.6"/>
    <x v="5"/>
  </r>
  <r>
    <n v="202209"/>
    <x v="7"/>
    <x v="1"/>
    <x v="1"/>
    <x v="1"/>
    <x v="8"/>
    <n v="3086.6"/>
    <x v="5"/>
  </r>
  <r>
    <n v="202209"/>
    <x v="7"/>
    <x v="1"/>
    <x v="2"/>
    <x v="23"/>
    <x v="0"/>
    <n v="32662"/>
    <x v="5"/>
  </r>
  <r>
    <n v="202209"/>
    <x v="7"/>
    <x v="1"/>
    <x v="2"/>
    <x v="23"/>
    <x v="4"/>
    <n v="680400.40000000014"/>
    <x v="5"/>
  </r>
  <r>
    <n v="202209"/>
    <x v="7"/>
    <x v="1"/>
    <x v="2"/>
    <x v="24"/>
    <x v="0"/>
    <n v="42727.8"/>
    <x v="5"/>
  </r>
  <r>
    <n v="202209"/>
    <x v="7"/>
    <x v="1"/>
    <x v="2"/>
    <x v="24"/>
    <x v="4"/>
    <n v="606298.4"/>
    <x v="5"/>
  </r>
  <r>
    <n v="202209"/>
    <x v="7"/>
    <x v="1"/>
    <x v="2"/>
    <x v="24"/>
    <x v="1"/>
    <n v="1683.6"/>
    <x v="5"/>
  </r>
  <r>
    <n v="202209"/>
    <x v="7"/>
    <x v="1"/>
    <x v="2"/>
    <x v="25"/>
    <x v="0"/>
    <n v="273.8"/>
    <x v="5"/>
  </r>
  <r>
    <n v="202209"/>
    <x v="7"/>
    <x v="1"/>
    <x v="2"/>
    <x v="25"/>
    <x v="4"/>
    <n v="576020.80000000005"/>
    <x v="5"/>
  </r>
  <r>
    <n v="202209"/>
    <x v="7"/>
    <x v="1"/>
    <x v="2"/>
    <x v="25"/>
    <x v="1"/>
    <n v="20696.400000000001"/>
    <x v="5"/>
  </r>
  <r>
    <n v="202209"/>
    <x v="7"/>
    <x v="2"/>
    <x v="1"/>
    <x v="2"/>
    <x v="0"/>
    <n v="39838.399999999994"/>
    <x v="5"/>
  </r>
  <r>
    <n v="202209"/>
    <x v="7"/>
    <x v="2"/>
    <x v="1"/>
    <x v="2"/>
    <x v="5"/>
    <n v="258826.40000000002"/>
    <x v="5"/>
  </r>
  <r>
    <n v="202209"/>
    <x v="7"/>
    <x v="2"/>
    <x v="1"/>
    <x v="2"/>
    <x v="6"/>
    <n v="159870.79999999999"/>
    <x v="5"/>
  </r>
  <r>
    <n v="202209"/>
    <x v="7"/>
    <x v="2"/>
    <x v="1"/>
    <x v="2"/>
    <x v="7"/>
    <n v="219926.40000000002"/>
    <x v="5"/>
  </r>
  <r>
    <n v="202209"/>
    <x v="7"/>
    <x v="2"/>
    <x v="2"/>
    <x v="26"/>
    <x v="0"/>
    <n v="34005.599999999999"/>
    <x v="5"/>
  </r>
  <r>
    <n v="202209"/>
    <x v="7"/>
    <x v="2"/>
    <x v="2"/>
    <x v="26"/>
    <x v="4"/>
    <n v="57278.600000000006"/>
    <x v="5"/>
  </r>
  <r>
    <n v="202209"/>
    <x v="7"/>
    <x v="2"/>
    <x v="2"/>
    <x v="26"/>
    <x v="5"/>
    <n v="729161.8"/>
    <x v="5"/>
  </r>
  <r>
    <n v="202209"/>
    <x v="7"/>
    <x v="2"/>
    <x v="2"/>
    <x v="26"/>
    <x v="1"/>
    <n v="3367.2"/>
    <x v="5"/>
  </r>
  <r>
    <n v="202209"/>
    <x v="7"/>
    <x v="2"/>
    <x v="2"/>
    <x v="27"/>
    <x v="0"/>
    <n v="1964.2"/>
    <x v="5"/>
  </r>
  <r>
    <n v="202209"/>
    <x v="7"/>
    <x v="2"/>
    <x v="2"/>
    <x v="27"/>
    <x v="5"/>
    <n v="472177.6"/>
    <x v="5"/>
  </r>
  <r>
    <n v="202209"/>
    <x v="7"/>
    <x v="2"/>
    <x v="2"/>
    <x v="27"/>
    <x v="6"/>
    <n v="17890.400000000001"/>
    <x v="5"/>
  </r>
  <r>
    <n v="202209"/>
    <x v="7"/>
    <x v="2"/>
    <x v="2"/>
    <x v="27"/>
    <x v="7"/>
    <n v="14873.599999999999"/>
    <x v="5"/>
  </r>
  <r>
    <n v="202209"/>
    <x v="7"/>
    <x v="3"/>
    <x v="1"/>
    <x v="3"/>
    <x v="0"/>
    <n v="227631.8"/>
    <x v="5"/>
  </r>
  <r>
    <n v="202209"/>
    <x v="7"/>
    <x v="3"/>
    <x v="1"/>
    <x v="3"/>
    <x v="4"/>
    <n v="62084.200000000004"/>
    <x v="5"/>
  </r>
  <r>
    <n v="202209"/>
    <x v="7"/>
    <x v="3"/>
    <x v="1"/>
    <x v="3"/>
    <x v="5"/>
    <n v="1095.2"/>
    <x v="5"/>
  </r>
  <r>
    <n v="202209"/>
    <x v="7"/>
    <x v="3"/>
    <x v="1"/>
    <x v="3"/>
    <x v="1"/>
    <n v="2865283.4"/>
    <x v="5"/>
  </r>
  <r>
    <n v="202209"/>
    <x v="7"/>
    <x v="3"/>
    <x v="1"/>
    <x v="3"/>
    <x v="6"/>
    <n v="50435"/>
    <x v="5"/>
  </r>
  <r>
    <n v="202209"/>
    <x v="7"/>
    <x v="3"/>
    <x v="1"/>
    <x v="3"/>
    <x v="7"/>
    <n v="12907.6"/>
    <x v="5"/>
  </r>
  <r>
    <n v="202209"/>
    <x v="7"/>
    <x v="3"/>
    <x v="2"/>
    <x v="4"/>
    <x v="0"/>
    <n v="4489.6000000000004"/>
    <x v="5"/>
  </r>
  <r>
    <n v="202209"/>
    <x v="7"/>
    <x v="3"/>
    <x v="2"/>
    <x v="4"/>
    <x v="4"/>
    <n v="29463"/>
    <x v="5"/>
  </r>
  <r>
    <n v="202209"/>
    <x v="7"/>
    <x v="3"/>
    <x v="2"/>
    <x v="4"/>
    <x v="5"/>
    <n v="1369"/>
    <x v="5"/>
  </r>
  <r>
    <n v="202209"/>
    <x v="7"/>
    <x v="3"/>
    <x v="2"/>
    <x v="4"/>
    <x v="1"/>
    <n v="421813.4"/>
    <x v="5"/>
  </r>
  <r>
    <n v="202209"/>
    <x v="7"/>
    <x v="3"/>
    <x v="2"/>
    <x v="4"/>
    <x v="6"/>
    <n v="13749.400000000001"/>
    <x v="5"/>
  </r>
  <r>
    <n v="202209"/>
    <x v="7"/>
    <x v="3"/>
    <x v="2"/>
    <x v="15"/>
    <x v="0"/>
    <n v="20368.2"/>
    <x v="5"/>
  </r>
  <r>
    <n v="202209"/>
    <x v="7"/>
    <x v="3"/>
    <x v="2"/>
    <x v="15"/>
    <x v="4"/>
    <n v="15939.8"/>
    <x v="5"/>
  </r>
  <r>
    <n v="202209"/>
    <x v="7"/>
    <x v="3"/>
    <x v="2"/>
    <x v="15"/>
    <x v="1"/>
    <n v="967515.20000000007"/>
    <x v="5"/>
  </r>
  <r>
    <n v="202209"/>
    <x v="7"/>
    <x v="4"/>
    <x v="1"/>
    <x v="5"/>
    <x v="0"/>
    <n v="143456.79999999999"/>
    <x v="5"/>
  </r>
  <r>
    <n v="202209"/>
    <x v="7"/>
    <x v="4"/>
    <x v="1"/>
    <x v="5"/>
    <x v="4"/>
    <n v="7295.6"/>
    <x v="5"/>
  </r>
  <r>
    <n v="202209"/>
    <x v="7"/>
    <x v="4"/>
    <x v="1"/>
    <x v="5"/>
    <x v="5"/>
    <n v="9035.4"/>
    <x v="5"/>
  </r>
  <r>
    <n v="202209"/>
    <x v="7"/>
    <x v="4"/>
    <x v="1"/>
    <x v="5"/>
    <x v="1"/>
    <n v="147586"/>
    <x v="5"/>
  </r>
  <r>
    <n v="202209"/>
    <x v="7"/>
    <x v="4"/>
    <x v="1"/>
    <x v="5"/>
    <x v="6"/>
    <n v="3533453.5999999996"/>
    <x v="5"/>
  </r>
  <r>
    <n v="202209"/>
    <x v="7"/>
    <x v="4"/>
    <x v="1"/>
    <x v="5"/>
    <x v="7"/>
    <n v="119522.40000000001"/>
    <x v="5"/>
  </r>
  <r>
    <n v="202209"/>
    <x v="7"/>
    <x v="4"/>
    <x v="1"/>
    <x v="5"/>
    <x v="2"/>
    <n v="21880"/>
    <x v="5"/>
  </r>
  <r>
    <n v="202209"/>
    <x v="7"/>
    <x v="4"/>
    <x v="1"/>
    <x v="5"/>
    <x v="8"/>
    <n v="7576.2"/>
    <x v="5"/>
  </r>
  <r>
    <n v="202209"/>
    <x v="7"/>
    <x v="4"/>
    <x v="2"/>
    <x v="28"/>
    <x v="0"/>
    <n v="14271.6"/>
    <x v="5"/>
  </r>
  <r>
    <n v="202209"/>
    <x v="7"/>
    <x v="4"/>
    <x v="2"/>
    <x v="28"/>
    <x v="6"/>
    <n v="698930.4"/>
    <x v="5"/>
  </r>
  <r>
    <n v="202209"/>
    <x v="7"/>
    <x v="5"/>
    <x v="1"/>
    <x v="6"/>
    <x v="0"/>
    <n v="5202.2"/>
    <x v="5"/>
  </r>
  <r>
    <n v="202209"/>
    <x v="7"/>
    <x v="5"/>
    <x v="1"/>
    <x v="6"/>
    <x v="4"/>
    <n v="2525.4"/>
    <x v="5"/>
  </r>
  <r>
    <n v="202209"/>
    <x v="7"/>
    <x v="5"/>
    <x v="1"/>
    <x v="6"/>
    <x v="5"/>
    <n v="24242.2"/>
    <x v="5"/>
  </r>
  <r>
    <n v="202209"/>
    <x v="7"/>
    <x v="5"/>
    <x v="1"/>
    <x v="6"/>
    <x v="6"/>
    <n v="18171"/>
    <x v="5"/>
  </r>
  <r>
    <n v="202209"/>
    <x v="7"/>
    <x v="5"/>
    <x v="1"/>
    <x v="6"/>
    <x v="7"/>
    <n v="4548421.7999999989"/>
    <x v="5"/>
  </r>
  <r>
    <n v="202209"/>
    <x v="7"/>
    <x v="5"/>
    <x v="1"/>
    <x v="6"/>
    <x v="2"/>
    <n v="46224.200000000004"/>
    <x v="5"/>
  </r>
  <r>
    <n v="202209"/>
    <x v="7"/>
    <x v="5"/>
    <x v="2"/>
    <x v="8"/>
    <x v="4"/>
    <n v="4107"/>
    <x v="5"/>
  </r>
  <r>
    <n v="202209"/>
    <x v="7"/>
    <x v="5"/>
    <x v="2"/>
    <x v="8"/>
    <x v="5"/>
    <n v="2244.8000000000002"/>
    <x v="5"/>
  </r>
  <r>
    <n v="202209"/>
    <x v="7"/>
    <x v="5"/>
    <x v="2"/>
    <x v="8"/>
    <x v="6"/>
    <n v="26328.799999999999"/>
    <x v="5"/>
  </r>
  <r>
    <n v="202209"/>
    <x v="7"/>
    <x v="5"/>
    <x v="2"/>
    <x v="8"/>
    <x v="7"/>
    <n v="327210.39999999997"/>
    <x v="5"/>
  </r>
  <r>
    <n v="202209"/>
    <x v="7"/>
    <x v="5"/>
    <x v="2"/>
    <x v="8"/>
    <x v="2"/>
    <n v="7234.4000000000005"/>
    <x v="5"/>
  </r>
  <r>
    <n v="202209"/>
    <x v="7"/>
    <x v="5"/>
    <x v="2"/>
    <x v="9"/>
    <x v="0"/>
    <n v="5612"/>
    <x v="5"/>
  </r>
  <r>
    <n v="202209"/>
    <x v="7"/>
    <x v="5"/>
    <x v="2"/>
    <x v="9"/>
    <x v="7"/>
    <n v="664843.6"/>
    <x v="5"/>
  </r>
  <r>
    <n v="202209"/>
    <x v="7"/>
    <x v="5"/>
    <x v="2"/>
    <x v="9"/>
    <x v="2"/>
    <n v="9356.8000000000011"/>
    <x v="5"/>
  </r>
  <r>
    <n v="202209"/>
    <x v="7"/>
    <x v="5"/>
    <x v="2"/>
    <x v="9"/>
    <x v="8"/>
    <n v="1122.4000000000001"/>
    <x v="5"/>
  </r>
  <r>
    <n v="202209"/>
    <x v="7"/>
    <x v="6"/>
    <x v="1"/>
    <x v="10"/>
    <x v="0"/>
    <n v="49394.2"/>
    <x v="5"/>
  </r>
  <r>
    <n v="202209"/>
    <x v="7"/>
    <x v="6"/>
    <x v="1"/>
    <x v="10"/>
    <x v="6"/>
    <n v="20203.2"/>
    <x v="5"/>
  </r>
  <r>
    <n v="202209"/>
    <x v="7"/>
    <x v="6"/>
    <x v="1"/>
    <x v="10"/>
    <x v="7"/>
    <n v="340632.39999999997"/>
    <x v="5"/>
  </r>
  <r>
    <n v="202209"/>
    <x v="7"/>
    <x v="6"/>
    <x v="1"/>
    <x v="10"/>
    <x v="2"/>
    <n v="2924953.4000000008"/>
    <x v="5"/>
  </r>
  <r>
    <n v="202209"/>
    <x v="7"/>
    <x v="6"/>
    <x v="1"/>
    <x v="10"/>
    <x v="8"/>
    <n v="273.8"/>
    <x v="5"/>
  </r>
  <r>
    <n v="202209"/>
    <x v="7"/>
    <x v="6"/>
    <x v="2"/>
    <x v="29"/>
    <x v="0"/>
    <n v="19761.199999999997"/>
    <x v="5"/>
  </r>
  <r>
    <n v="202209"/>
    <x v="7"/>
    <x v="6"/>
    <x v="2"/>
    <x v="29"/>
    <x v="6"/>
    <n v="280.60000000000002"/>
    <x v="5"/>
  </r>
  <r>
    <n v="202209"/>
    <x v="7"/>
    <x v="6"/>
    <x v="2"/>
    <x v="29"/>
    <x v="7"/>
    <n v="9533.5999999999985"/>
    <x v="5"/>
  </r>
  <r>
    <n v="202209"/>
    <x v="7"/>
    <x v="6"/>
    <x v="2"/>
    <x v="29"/>
    <x v="2"/>
    <n v="730383.4"/>
    <x v="5"/>
  </r>
  <r>
    <n v="202209"/>
    <x v="7"/>
    <x v="6"/>
    <x v="2"/>
    <x v="29"/>
    <x v="8"/>
    <n v="6453.8"/>
    <x v="5"/>
  </r>
  <r>
    <n v="202209"/>
    <x v="7"/>
    <x v="6"/>
    <x v="2"/>
    <x v="11"/>
    <x v="7"/>
    <n v="2244.8000000000002"/>
    <x v="5"/>
  </r>
  <r>
    <n v="202209"/>
    <x v="7"/>
    <x v="6"/>
    <x v="2"/>
    <x v="11"/>
    <x v="2"/>
    <n v="704511.99999999977"/>
    <x v="5"/>
  </r>
  <r>
    <n v="202209"/>
    <x v="7"/>
    <x v="7"/>
    <x v="0"/>
    <x v="12"/>
    <x v="0"/>
    <n v="155323.59999999998"/>
    <x v="5"/>
  </r>
  <r>
    <n v="202209"/>
    <x v="7"/>
    <x v="7"/>
    <x v="0"/>
    <x v="12"/>
    <x v="4"/>
    <n v="12065.8"/>
    <x v="5"/>
  </r>
  <r>
    <n v="202209"/>
    <x v="7"/>
    <x v="7"/>
    <x v="0"/>
    <x v="12"/>
    <x v="1"/>
    <n v="3833.2"/>
    <x v="5"/>
  </r>
  <r>
    <n v="202209"/>
    <x v="7"/>
    <x v="7"/>
    <x v="0"/>
    <x v="12"/>
    <x v="8"/>
    <n v="509506.79999999993"/>
    <x v="5"/>
  </r>
  <r>
    <n v="202209"/>
    <x v="7"/>
    <x v="7"/>
    <x v="1"/>
    <x v="12"/>
    <x v="0"/>
    <n v="160884.4"/>
    <x v="5"/>
  </r>
  <r>
    <n v="202209"/>
    <x v="7"/>
    <x v="7"/>
    <x v="1"/>
    <x v="12"/>
    <x v="4"/>
    <n v="22728.6"/>
    <x v="5"/>
  </r>
  <r>
    <n v="202209"/>
    <x v="7"/>
    <x v="7"/>
    <x v="1"/>
    <x v="12"/>
    <x v="1"/>
    <n v="6297.4"/>
    <x v="5"/>
  </r>
  <r>
    <n v="202209"/>
    <x v="7"/>
    <x v="7"/>
    <x v="1"/>
    <x v="12"/>
    <x v="7"/>
    <n v="5331.4"/>
    <x v="5"/>
  </r>
  <r>
    <n v="202209"/>
    <x v="7"/>
    <x v="7"/>
    <x v="1"/>
    <x v="12"/>
    <x v="2"/>
    <n v="15332.8"/>
    <x v="5"/>
  </r>
  <r>
    <n v="202209"/>
    <x v="7"/>
    <x v="7"/>
    <x v="1"/>
    <x v="12"/>
    <x v="8"/>
    <n v="2619326.6000000006"/>
    <x v="5"/>
  </r>
  <r>
    <n v="202209"/>
    <x v="7"/>
    <x v="7"/>
    <x v="2"/>
    <x v="33"/>
    <x v="0"/>
    <n v="29456.2"/>
    <x v="5"/>
  </r>
  <r>
    <n v="202209"/>
    <x v="7"/>
    <x v="7"/>
    <x v="2"/>
    <x v="33"/>
    <x v="4"/>
    <n v="2738"/>
    <x v="5"/>
  </r>
  <r>
    <n v="202209"/>
    <x v="7"/>
    <x v="7"/>
    <x v="2"/>
    <x v="33"/>
    <x v="8"/>
    <n v="711461.2"/>
    <x v="5"/>
  </r>
  <r>
    <n v="202209"/>
    <x v="7"/>
    <x v="7"/>
    <x v="2"/>
    <x v="34"/>
    <x v="0"/>
    <n v="80251.599999999991"/>
    <x v="5"/>
  </r>
  <r>
    <n v="202209"/>
    <x v="7"/>
    <x v="7"/>
    <x v="2"/>
    <x v="34"/>
    <x v="8"/>
    <n v="560948.20000000007"/>
    <x v="5"/>
  </r>
  <r>
    <n v="202209"/>
    <x v="8"/>
    <x v="0"/>
    <x v="1"/>
    <x v="0"/>
    <x v="0"/>
    <n v="290928.60000000003"/>
    <x v="6"/>
  </r>
  <r>
    <n v="202209"/>
    <x v="8"/>
    <x v="0"/>
    <x v="1"/>
    <x v="0"/>
    <x v="4"/>
    <n v="22587.7"/>
    <x v="6"/>
  </r>
  <r>
    <n v="202209"/>
    <x v="8"/>
    <x v="0"/>
    <x v="1"/>
    <x v="0"/>
    <x v="1"/>
    <n v="37413.300000000003"/>
    <x v="6"/>
  </r>
  <r>
    <n v="202209"/>
    <x v="8"/>
    <x v="0"/>
    <x v="1"/>
    <x v="0"/>
    <x v="6"/>
    <n v="49782.7"/>
    <x v="6"/>
  </r>
  <r>
    <n v="202209"/>
    <x v="8"/>
    <x v="0"/>
    <x v="1"/>
    <x v="0"/>
    <x v="7"/>
    <n v="8770.2000000000007"/>
    <x v="6"/>
  </r>
  <r>
    <n v="202209"/>
    <x v="8"/>
    <x v="0"/>
    <x v="1"/>
    <x v="0"/>
    <x v="2"/>
    <n v="995.2"/>
    <x v="6"/>
  </r>
  <r>
    <n v="202209"/>
    <x v="8"/>
    <x v="0"/>
    <x v="1"/>
    <x v="0"/>
    <x v="8"/>
    <n v="16420.8"/>
    <x v="6"/>
  </r>
  <r>
    <n v="202209"/>
    <x v="8"/>
    <x v="1"/>
    <x v="1"/>
    <x v="1"/>
    <x v="0"/>
    <n v="435.4"/>
    <x v="6"/>
  </r>
  <r>
    <n v="202209"/>
    <x v="8"/>
    <x v="1"/>
    <x v="1"/>
    <x v="1"/>
    <x v="4"/>
    <n v="8490.2999999999993"/>
    <x v="6"/>
  </r>
  <r>
    <n v="202209"/>
    <x v="8"/>
    <x v="2"/>
    <x v="1"/>
    <x v="2"/>
    <x v="5"/>
    <n v="14866"/>
    <x v="6"/>
  </r>
  <r>
    <n v="202209"/>
    <x v="8"/>
    <x v="2"/>
    <x v="1"/>
    <x v="2"/>
    <x v="1"/>
    <n v="7401.8"/>
    <x v="6"/>
  </r>
  <r>
    <n v="202209"/>
    <x v="8"/>
    <x v="2"/>
    <x v="1"/>
    <x v="2"/>
    <x v="7"/>
    <n v="21139.300000000003"/>
    <x v="6"/>
  </r>
  <r>
    <n v="202209"/>
    <x v="8"/>
    <x v="2"/>
    <x v="1"/>
    <x v="2"/>
    <x v="2"/>
    <n v="528.70000000000005"/>
    <x v="6"/>
  </r>
  <r>
    <n v="202209"/>
    <x v="8"/>
    <x v="3"/>
    <x v="1"/>
    <x v="3"/>
    <x v="0"/>
    <n v="72209.999999999985"/>
    <x v="6"/>
  </r>
  <r>
    <n v="202209"/>
    <x v="8"/>
    <x v="3"/>
    <x v="1"/>
    <x v="3"/>
    <x v="4"/>
    <n v="36915.699999999997"/>
    <x v="6"/>
  </r>
  <r>
    <n v="202209"/>
    <x v="8"/>
    <x v="3"/>
    <x v="1"/>
    <x v="3"/>
    <x v="5"/>
    <n v="17300.599999999999"/>
    <x v="6"/>
  </r>
  <r>
    <n v="202209"/>
    <x v="8"/>
    <x v="3"/>
    <x v="1"/>
    <x v="3"/>
    <x v="1"/>
    <n v="46676.799999999988"/>
    <x v="6"/>
  </r>
  <r>
    <n v="202209"/>
    <x v="8"/>
    <x v="4"/>
    <x v="1"/>
    <x v="5"/>
    <x v="0"/>
    <n v="49169.1"/>
    <x v="6"/>
  </r>
  <r>
    <n v="202209"/>
    <x v="8"/>
    <x v="4"/>
    <x v="1"/>
    <x v="5"/>
    <x v="4"/>
    <n v="10791.7"/>
    <x v="6"/>
  </r>
  <r>
    <n v="202209"/>
    <x v="8"/>
    <x v="4"/>
    <x v="1"/>
    <x v="5"/>
    <x v="5"/>
    <n v="4820.5"/>
    <x v="6"/>
  </r>
  <r>
    <n v="202209"/>
    <x v="8"/>
    <x v="4"/>
    <x v="1"/>
    <x v="5"/>
    <x v="1"/>
    <n v="26341.7"/>
    <x v="6"/>
  </r>
  <r>
    <n v="202209"/>
    <x v="8"/>
    <x v="4"/>
    <x v="1"/>
    <x v="5"/>
    <x v="6"/>
    <n v="185076.10000000006"/>
    <x v="6"/>
  </r>
  <r>
    <n v="202209"/>
    <x v="8"/>
    <x v="4"/>
    <x v="1"/>
    <x v="5"/>
    <x v="7"/>
    <n v="41549.599999999991"/>
    <x v="6"/>
  </r>
  <r>
    <n v="202209"/>
    <x v="8"/>
    <x v="4"/>
    <x v="1"/>
    <x v="5"/>
    <x v="2"/>
    <n v="17260.5"/>
    <x v="6"/>
  </r>
  <r>
    <n v="202209"/>
    <x v="8"/>
    <x v="4"/>
    <x v="1"/>
    <x v="5"/>
    <x v="8"/>
    <n v="3234.4"/>
    <x v="6"/>
  </r>
  <r>
    <n v="202209"/>
    <x v="8"/>
    <x v="5"/>
    <x v="1"/>
    <x v="6"/>
    <x v="0"/>
    <n v="373.2"/>
    <x v="6"/>
  </r>
  <r>
    <n v="202209"/>
    <x v="8"/>
    <x v="5"/>
    <x v="1"/>
    <x v="6"/>
    <x v="5"/>
    <n v="964.1"/>
    <x v="6"/>
  </r>
  <r>
    <n v="202209"/>
    <x v="8"/>
    <x v="5"/>
    <x v="1"/>
    <x v="6"/>
    <x v="6"/>
    <n v="7028.6"/>
    <x v="6"/>
  </r>
  <r>
    <n v="202209"/>
    <x v="8"/>
    <x v="5"/>
    <x v="1"/>
    <x v="6"/>
    <x v="7"/>
    <n v="52216.899999999994"/>
    <x v="6"/>
  </r>
  <r>
    <n v="202209"/>
    <x v="8"/>
    <x v="5"/>
    <x v="1"/>
    <x v="6"/>
    <x v="2"/>
    <n v="7339.5999999999995"/>
    <x v="6"/>
  </r>
  <r>
    <n v="202209"/>
    <x v="8"/>
    <x v="6"/>
    <x v="1"/>
    <x v="10"/>
    <x v="0"/>
    <n v="13808.400000000001"/>
    <x v="6"/>
  </r>
  <r>
    <n v="202209"/>
    <x v="8"/>
    <x v="6"/>
    <x v="1"/>
    <x v="10"/>
    <x v="4"/>
    <n v="93.3"/>
    <x v="6"/>
  </r>
  <r>
    <n v="202209"/>
    <x v="8"/>
    <x v="6"/>
    <x v="1"/>
    <x v="10"/>
    <x v="1"/>
    <n v="3047.8"/>
    <x v="6"/>
  </r>
  <r>
    <n v="202209"/>
    <x v="8"/>
    <x v="6"/>
    <x v="1"/>
    <x v="10"/>
    <x v="6"/>
    <n v="17042.8"/>
    <x v="6"/>
  </r>
  <r>
    <n v="202209"/>
    <x v="8"/>
    <x v="6"/>
    <x v="1"/>
    <x v="10"/>
    <x v="2"/>
    <n v="28923"/>
    <x v="6"/>
  </r>
  <r>
    <n v="202209"/>
    <x v="9"/>
    <x v="0"/>
    <x v="1"/>
    <x v="0"/>
    <x v="0"/>
    <n v="4563354.3999999985"/>
    <x v="6"/>
  </r>
  <r>
    <n v="202209"/>
    <x v="9"/>
    <x v="0"/>
    <x v="1"/>
    <x v="0"/>
    <x v="4"/>
    <n v="918496.70000000042"/>
    <x v="6"/>
  </r>
  <r>
    <n v="202209"/>
    <x v="9"/>
    <x v="0"/>
    <x v="1"/>
    <x v="0"/>
    <x v="5"/>
    <n v="110127.6"/>
    <x v="6"/>
  </r>
  <r>
    <n v="202209"/>
    <x v="9"/>
    <x v="0"/>
    <x v="1"/>
    <x v="0"/>
    <x v="1"/>
    <n v="1076570.2000000002"/>
    <x v="6"/>
  </r>
  <r>
    <n v="202209"/>
    <x v="9"/>
    <x v="0"/>
    <x v="1"/>
    <x v="0"/>
    <x v="6"/>
    <n v="838981.00000000012"/>
    <x v="6"/>
  </r>
  <r>
    <n v="202209"/>
    <x v="9"/>
    <x v="0"/>
    <x v="1"/>
    <x v="0"/>
    <x v="7"/>
    <n v="439701.29999999993"/>
    <x v="6"/>
  </r>
  <r>
    <n v="202209"/>
    <x v="9"/>
    <x v="0"/>
    <x v="1"/>
    <x v="0"/>
    <x v="2"/>
    <n v="309559.59999999992"/>
    <x v="6"/>
  </r>
  <r>
    <n v="202209"/>
    <x v="9"/>
    <x v="0"/>
    <x v="1"/>
    <x v="0"/>
    <x v="8"/>
    <n v="404255.6"/>
    <x v="6"/>
  </r>
  <r>
    <n v="202209"/>
    <x v="9"/>
    <x v="1"/>
    <x v="1"/>
    <x v="1"/>
    <x v="0"/>
    <n v="1893354.7000000002"/>
    <x v="6"/>
  </r>
  <r>
    <n v="202209"/>
    <x v="9"/>
    <x v="1"/>
    <x v="1"/>
    <x v="1"/>
    <x v="4"/>
    <n v="2036686.4999999995"/>
    <x v="6"/>
  </r>
  <r>
    <n v="202209"/>
    <x v="9"/>
    <x v="1"/>
    <x v="1"/>
    <x v="1"/>
    <x v="5"/>
    <n v="98968.3"/>
    <x v="6"/>
  </r>
  <r>
    <n v="202209"/>
    <x v="9"/>
    <x v="1"/>
    <x v="1"/>
    <x v="1"/>
    <x v="1"/>
    <n v="710527.60000000009"/>
    <x v="6"/>
  </r>
  <r>
    <n v="202209"/>
    <x v="9"/>
    <x v="1"/>
    <x v="1"/>
    <x v="1"/>
    <x v="6"/>
    <n v="447050.4"/>
    <x v="6"/>
  </r>
  <r>
    <n v="202209"/>
    <x v="9"/>
    <x v="1"/>
    <x v="1"/>
    <x v="1"/>
    <x v="7"/>
    <n v="232018.59999999995"/>
    <x v="6"/>
  </r>
  <r>
    <n v="202209"/>
    <x v="9"/>
    <x v="1"/>
    <x v="1"/>
    <x v="1"/>
    <x v="2"/>
    <n v="108736.8"/>
    <x v="6"/>
  </r>
  <r>
    <n v="202209"/>
    <x v="9"/>
    <x v="1"/>
    <x v="1"/>
    <x v="1"/>
    <x v="8"/>
    <n v="337210.60000000003"/>
    <x v="6"/>
  </r>
  <r>
    <n v="202209"/>
    <x v="9"/>
    <x v="1"/>
    <x v="1"/>
    <x v="1"/>
    <x v="3"/>
    <n v="75989.2"/>
    <x v="6"/>
  </r>
  <r>
    <n v="202209"/>
    <x v="9"/>
    <x v="2"/>
    <x v="1"/>
    <x v="2"/>
    <x v="0"/>
    <n v="434756.09999999992"/>
    <x v="6"/>
  </r>
  <r>
    <n v="202209"/>
    <x v="9"/>
    <x v="2"/>
    <x v="1"/>
    <x v="2"/>
    <x v="4"/>
    <n v="195342.1"/>
    <x v="6"/>
  </r>
  <r>
    <n v="202209"/>
    <x v="9"/>
    <x v="2"/>
    <x v="1"/>
    <x v="2"/>
    <x v="5"/>
    <n v="135335.70000000001"/>
    <x v="6"/>
  </r>
  <r>
    <n v="202209"/>
    <x v="9"/>
    <x v="2"/>
    <x v="1"/>
    <x v="2"/>
    <x v="1"/>
    <n v="122954.5"/>
    <x v="6"/>
  </r>
  <r>
    <n v="202209"/>
    <x v="9"/>
    <x v="2"/>
    <x v="1"/>
    <x v="2"/>
    <x v="6"/>
    <n v="164956.20000000001"/>
    <x v="6"/>
  </r>
  <r>
    <n v="202209"/>
    <x v="9"/>
    <x v="2"/>
    <x v="1"/>
    <x v="2"/>
    <x v="7"/>
    <n v="241881.9"/>
    <x v="6"/>
  </r>
  <r>
    <n v="202209"/>
    <x v="9"/>
    <x v="2"/>
    <x v="1"/>
    <x v="2"/>
    <x v="2"/>
    <n v="84002.599999999991"/>
    <x v="6"/>
  </r>
  <r>
    <n v="202209"/>
    <x v="9"/>
    <x v="2"/>
    <x v="1"/>
    <x v="2"/>
    <x v="8"/>
    <n v="94824.7"/>
    <x v="6"/>
  </r>
  <r>
    <n v="202209"/>
    <x v="9"/>
    <x v="3"/>
    <x v="1"/>
    <x v="3"/>
    <x v="0"/>
    <n v="1279452.1000000003"/>
    <x v="6"/>
  </r>
  <r>
    <n v="202209"/>
    <x v="9"/>
    <x v="3"/>
    <x v="1"/>
    <x v="3"/>
    <x v="4"/>
    <n v="523490.2"/>
    <x v="6"/>
  </r>
  <r>
    <n v="202209"/>
    <x v="9"/>
    <x v="3"/>
    <x v="1"/>
    <x v="3"/>
    <x v="5"/>
    <n v="82740"/>
    <x v="6"/>
  </r>
  <r>
    <n v="202209"/>
    <x v="9"/>
    <x v="3"/>
    <x v="1"/>
    <x v="3"/>
    <x v="1"/>
    <n v="1146065.4000000001"/>
    <x v="6"/>
  </r>
  <r>
    <n v="202209"/>
    <x v="9"/>
    <x v="3"/>
    <x v="1"/>
    <x v="3"/>
    <x v="6"/>
    <n v="107204.20000000001"/>
    <x v="6"/>
  </r>
  <r>
    <n v="202209"/>
    <x v="9"/>
    <x v="3"/>
    <x v="1"/>
    <x v="3"/>
    <x v="7"/>
    <n v="54464.1"/>
    <x v="6"/>
  </r>
  <r>
    <n v="202209"/>
    <x v="9"/>
    <x v="3"/>
    <x v="1"/>
    <x v="3"/>
    <x v="2"/>
    <n v="36927.1"/>
    <x v="6"/>
  </r>
  <r>
    <n v="202209"/>
    <x v="9"/>
    <x v="3"/>
    <x v="1"/>
    <x v="3"/>
    <x v="8"/>
    <n v="109586.1"/>
    <x v="6"/>
  </r>
  <r>
    <n v="202209"/>
    <x v="9"/>
    <x v="3"/>
    <x v="1"/>
    <x v="3"/>
    <x v="3"/>
    <n v="12876.9"/>
    <x v="6"/>
  </r>
  <r>
    <n v="202209"/>
    <x v="9"/>
    <x v="4"/>
    <x v="1"/>
    <x v="5"/>
    <x v="0"/>
    <n v="860659.19999999995"/>
    <x v="6"/>
  </r>
  <r>
    <n v="202209"/>
    <x v="9"/>
    <x v="4"/>
    <x v="1"/>
    <x v="5"/>
    <x v="4"/>
    <n v="368439.8"/>
    <x v="6"/>
  </r>
  <r>
    <n v="202209"/>
    <x v="9"/>
    <x v="4"/>
    <x v="1"/>
    <x v="5"/>
    <x v="5"/>
    <n v="96653"/>
    <x v="6"/>
  </r>
  <r>
    <n v="202209"/>
    <x v="9"/>
    <x v="4"/>
    <x v="1"/>
    <x v="5"/>
    <x v="1"/>
    <n v="407479.19999999995"/>
    <x v="6"/>
  </r>
  <r>
    <n v="202209"/>
    <x v="9"/>
    <x v="4"/>
    <x v="1"/>
    <x v="5"/>
    <x v="6"/>
    <n v="2287819.2000000002"/>
    <x v="6"/>
  </r>
  <r>
    <n v="202209"/>
    <x v="9"/>
    <x v="4"/>
    <x v="1"/>
    <x v="5"/>
    <x v="7"/>
    <n v="552900.69999999995"/>
    <x v="6"/>
  </r>
  <r>
    <n v="202209"/>
    <x v="9"/>
    <x v="4"/>
    <x v="1"/>
    <x v="5"/>
    <x v="2"/>
    <n v="332761.89999999997"/>
    <x v="6"/>
  </r>
  <r>
    <n v="202209"/>
    <x v="9"/>
    <x v="4"/>
    <x v="1"/>
    <x v="5"/>
    <x v="8"/>
    <n v="208235.00000000003"/>
    <x v="6"/>
  </r>
  <r>
    <n v="202209"/>
    <x v="9"/>
    <x v="4"/>
    <x v="1"/>
    <x v="5"/>
    <x v="3"/>
    <n v="1995"/>
    <x v="6"/>
  </r>
  <r>
    <n v="202209"/>
    <x v="9"/>
    <x v="5"/>
    <x v="1"/>
    <x v="6"/>
    <x v="0"/>
    <n v="977449.20000000042"/>
    <x v="6"/>
  </r>
  <r>
    <n v="202209"/>
    <x v="9"/>
    <x v="5"/>
    <x v="1"/>
    <x v="6"/>
    <x v="4"/>
    <n v="499632.1"/>
    <x v="6"/>
  </r>
  <r>
    <n v="202209"/>
    <x v="9"/>
    <x v="5"/>
    <x v="1"/>
    <x v="6"/>
    <x v="5"/>
    <n v="170948.1"/>
    <x v="6"/>
  </r>
  <r>
    <n v="202209"/>
    <x v="9"/>
    <x v="5"/>
    <x v="1"/>
    <x v="6"/>
    <x v="1"/>
    <n v="336676.59999999992"/>
    <x v="6"/>
  </r>
  <r>
    <n v="202209"/>
    <x v="9"/>
    <x v="5"/>
    <x v="1"/>
    <x v="6"/>
    <x v="6"/>
    <n v="780749.40000000026"/>
    <x v="6"/>
  </r>
  <r>
    <n v="202209"/>
    <x v="9"/>
    <x v="5"/>
    <x v="1"/>
    <x v="6"/>
    <x v="7"/>
    <n v="2309574.5999999996"/>
    <x v="6"/>
  </r>
  <r>
    <n v="202209"/>
    <x v="9"/>
    <x v="5"/>
    <x v="1"/>
    <x v="6"/>
    <x v="2"/>
    <n v="401711.4"/>
    <x v="6"/>
  </r>
  <r>
    <n v="202209"/>
    <x v="9"/>
    <x v="5"/>
    <x v="1"/>
    <x v="6"/>
    <x v="8"/>
    <n v="163282.30000000002"/>
    <x v="6"/>
  </r>
  <r>
    <n v="202209"/>
    <x v="9"/>
    <x v="5"/>
    <x v="1"/>
    <x v="6"/>
    <x v="3"/>
    <n v="134244.5"/>
    <x v="6"/>
  </r>
  <r>
    <n v="202209"/>
    <x v="9"/>
    <x v="6"/>
    <x v="1"/>
    <x v="10"/>
    <x v="0"/>
    <n v="989513.7"/>
    <x v="6"/>
  </r>
  <r>
    <n v="202209"/>
    <x v="9"/>
    <x v="6"/>
    <x v="1"/>
    <x v="10"/>
    <x v="4"/>
    <n v="433350.99999999994"/>
    <x v="6"/>
  </r>
  <r>
    <n v="202209"/>
    <x v="9"/>
    <x v="6"/>
    <x v="1"/>
    <x v="10"/>
    <x v="5"/>
    <n v="89530"/>
    <x v="6"/>
  </r>
  <r>
    <n v="202209"/>
    <x v="9"/>
    <x v="6"/>
    <x v="1"/>
    <x v="10"/>
    <x v="1"/>
    <n v="314738.49999999994"/>
    <x v="6"/>
  </r>
  <r>
    <n v="202209"/>
    <x v="9"/>
    <x v="6"/>
    <x v="1"/>
    <x v="10"/>
    <x v="6"/>
    <n v="518360.8"/>
    <x v="6"/>
  </r>
  <r>
    <n v="202209"/>
    <x v="9"/>
    <x v="6"/>
    <x v="1"/>
    <x v="10"/>
    <x v="7"/>
    <n v="642366.20000000007"/>
    <x v="6"/>
  </r>
  <r>
    <n v="202209"/>
    <x v="9"/>
    <x v="6"/>
    <x v="1"/>
    <x v="10"/>
    <x v="2"/>
    <n v="1400421.0000000002"/>
    <x v="6"/>
  </r>
  <r>
    <n v="202209"/>
    <x v="9"/>
    <x v="6"/>
    <x v="1"/>
    <x v="10"/>
    <x v="8"/>
    <n v="163570.20000000001"/>
    <x v="6"/>
  </r>
  <r>
    <n v="202209"/>
    <x v="9"/>
    <x v="7"/>
    <x v="1"/>
    <x v="12"/>
    <x v="0"/>
    <n v="2273818"/>
    <x v="6"/>
  </r>
  <r>
    <n v="202209"/>
    <x v="9"/>
    <x v="7"/>
    <x v="1"/>
    <x v="12"/>
    <x v="4"/>
    <n v="431701.19999999995"/>
    <x v="6"/>
  </r>
  <r>
    <n v="202209"/>
    <x v="9"/>
    <x v="7"/>
    <x v="1"/>
    <x v="12"/>
    <x v="5"/>
    <n v="116333.60000000002"/>
    <x v="6"/>
  </r>
  <r>
    <n v="202209"/>
    <x v="9"/>
    <x v="7"/>
    <x v="1"/>
    <x v="12"/>
    <x v="1"/>
    <n v="399925.19999999995"/>
    <x v="6"/>
  </r>
  <r>
    <n v="202209"/>
    <x v="9"/>
    <x v="7"/>
    <x v="1"/>
    <x v="12"/>
    <x v="6"/>
    <n v="494642.3"/>
    <x v="6"/>
  </r>
  <r>
    <n v="202209"/>
    <x v="9"/>
    <x v="7"/>
    <x v="1"/>
    <x v="12"/>
    <x v="7"/>
    <n v="129068.59999999999"/>
    <x v="6"/>
  </r>
  <r>
    <n v="202209"/>
    <x v="9"/>
    <x v="7"/>
    <x v="1"/>
    <x v="12"/>
    <x v="2"/>
    <n v="137231.5"/>
    <x v="6"/>
  </r>
  <r>
    <n v="202209"/>
    <x v="9"/>
    <x v="7"/>
    <x v="1"/>
    <x v="12"/>
    <x v="8"/>
    <n v="596052.80000000028"/>
    <x v="6"/>
  </r>
  <r>
    <n v="202209"/>
    <x v="10"/>
    <x v="0"/>
    <x v="1"/>
    <x v="0"/>
    <x v="0"/>
    <n v="295976.30000000005"/>
    <x v="6"/>
  </r>
  <r>
    <n v="202209"/>
    <x v="10"/>
    <x v="0"/>
    <x v="1"/>
    <x v="0"/>
    <x v="4"/>
    <n v="9318.2000000000007"/>
    <x v="6"/>
  </r>
  <r>
    <n v="202209"/>
    <x v="10"/>
    <x v="0"/>
    <x v="1"/>
    <x v="0"/>
    <x v="1"/>
    <n v="13105.5"/>
    <x v="6"/>
  </r>
  <r>
    <n v="202209"/>
    <x v="10"/>
    <x v="0"/>
    <x v="1"/>
    <x v="0"/>
    <x v="6"/>
    <n v="943.2"/>
    <x v="6"/>
  </r>
  <r>
    <n v="202209"/>
    <x v="10"/>
    <x v="0"/>
    <x v="1"/>
    <x v="0"/>
    <x v="7"/>
    <n v="471.6"/>
    <x v="6"/>
  </r>
  <r>
    <n v="202209"/>
    <x v="10"/>
    <x v="0"/>
    <x v="1"/>
    <x v="0"/>
    <x v="2"/>
    <n v="4755.2999999999993"/>
    <x v="6"/>
  </r>
  <r>
    <n v="202209"/>
    <x v="10"/>
    <x v="0"/>
    <x v="1"/>
    <x v="0"/>
    <x v="8"/>
    <n v="710"/>
    <x v="6"/>
  </r>
  <r>
    <n v="202209"/>
    <x v="10"/>
    <x v="5"/>
    <x v="1"/>
    <x v="6"/>
    <x v="0"/>
    <n v="6687.0999999999995"/>
    <x v="6"/>
  </r>
  <r>
    <n v="202209"/>
    <x v="10"/>
    <x v="5"/>
    <x v="1"/>
    <x v="6"/>
    <x v="4"/>
    <n v="5280.8"/>
    <x v="6"/>
  </r>
  <r>
    <n v="202209"/>
    <x v="10"/>
    <x v="5"/>
    <x v="1"/>
    <x v="6"/>
    <x v="5"/>
    <n v="9126.6"/>
    <x v="6"/>
  </r>
  <r>
    <n v="202209"/>
    <x v="10"/>
    <x v="5"/>
    <x v="1"/>
    <x v="6"/>
    <x v="7"/>
    <n v="28129.799999999996"/>
    <x v="6"/>
  </r>
  <r>
    <n v="202209"/>
    <x v="10"/>
    <x v="6"/>
    <x v="1"/>
    <x v="10"/>
    <x v="0"/>
    <n v="8520"/>
    <x v="6"/>
  </r>
  <r>
    <n v="202209"/>
    <x v="10"/>
    <x v="6"/>
    <x v="1"/>
    <x v="10"/>
    <x v="4"/>
    <n v="32214"/>
    <x v="6"/>
  </r>
  <r>
    <n v="202209"/>
    <x v="10"/>
    <x v="6"/>
    <x v="1"/>
    <x v="10"/>
    <x v="5"/>
    <n v="1313.5"/>
    <x v="6"/>
  </r>
  <r>
    <n v="202209"/>
    <x v="10"/>
    <x v="6"/>
    <x v="1"/>
    <x v="10"/>
    <x v="1"/>
    <n v="4233"/>
    <x v="6"/>
  </r>
  <r>
    <n v="202209"/>
    <x v="10"/>
    <x v="6"/>
    <x v="1"/>
    <x v="10"/>
    <x v="6"/>
    <n v="4980"/>
    <x v="6"/>
  </r>
  <r>
    <n v="202209"/>
    <x v="10"/>
    <x v="6"/>
    <x v="1"/>
    <x v="10"/>
    <x v="7"/>
    <n v="44707.5"/>
    <x v="6"/>
  </r>
  <r>
    <n v="202209"/>
    <x v="10"/>
    <x v="6"/>
    <x v="1"/>
    <x v="10"/>
    <x v="2"/>
    <n v="65038"/>
    <x v="6"/>
  </r>
  <r>
    <n v="202209"/>
    <x v="10"/>
    <x v="6"/>
    <x v="1"/>
    <x v="10"/>
    <x v="8"/>
    <n v="8134"/>
    <x v="6"/>
  </r>
  <r>
    <n v="202209"/>
    <x v="10"/>
    <x v="7"/>
    <x v="1"/>
    <x v="12"/>
    <x v="0"/>
    <n v="14177.8"/>
    <x v="6"/>
  </r>
  <r>
    <n v="202209"/>
    <x v="10"/>
    <x v="7"/>
    <x v="1"/>
    <x v="12"/>
    <x v="8"/>
    <n v="122434.2"/>
    <x v="6"/>
  </r>
  <r>
    <n v="202209"/>
    <x v="11"/>
    <x v="0"/>
    <x v="0"/>
    <x v="0"/>
    <x v="0"/>
    <n v="464947"/>
    <x v="7"/>
  </r>
  <r>
    <n v="202209"/>
    <x v="11"/>
    <x v="0"/>
    <x v="1"/>
    <x v="0"/>
    <x v="0"/>
    <n v="3663024"/>
    <x v="7"/>
  </r>
  <r>
    <n v="202209"/>
    <x v="11"/>
    <x v="0"/>
    <x v="1"/>
    <x v="0"/>
    <x v="4"/>
    <n v="6100"/>
    <x v="7"/>
  </r>
  <r>
    <n v="202209"/>
    <x v="11"/>
    <x v="0"/>
    <x v="1"/>
    <x v="0"/>
    <x v="5"/>
    <n v="2184"/>
    <x v="7"/>
  </r>
  <r>
    <n v="202209"/>
    <x v="11"/>
    <x v="0"/>
    <x v="1"/>
    <x v="0"/>
    <x v="1"/>
    <n v="28791"/>
    <x v="7"/>
  </r>
  <r>
    <n v="202209"/>
    <x v="11"/>
    <x v="0"/>
    <x v="1"/>
    <x v="0"/>
    <x v="2"/>
    <n v="2814"/>
    <x v="7"/>
  </r>
  <r>
    <n v="202209"/>
    <x v="11"/>
    <x v="0"/>
    <x v="1"/>
    <x v="0"/>
    <x v="8"/>
    <n v="42913"/>
    <x v="7"/>
  </r>
  <r>
    <n v="202209"/>
    <x v="11"/>
    <x v="1"/>
    <x v="0"/>
    <x v="1"/>
    <x v="4"/>
    <n v="71560"/>
    <x v="7"/>
  </r>
  <r>
    <n v="202209"/>
    <x v="11"/>
    <x v="1"/>
    <x v="1"/>
    <x v="1"/>
    <x v="0"/>
    <n v="87943"/>
    <x v="7"/>
  </r>
  <r>
    <n v="202209"/>
    <x v="11"/>
    <x v="1"/>
    <x v="1"/>
    <x v="1"/>
    <x v="4"/>
    <n v="1399788"/>
    <x v="7"/>
  </r>
  <r>
    <n v="202209"/>
    <x v="11"/>
    <x v="2"/>
    <x v="1"/>
    <x v="2"/>
    <x v="5"/>
    <n v="923594"/>
    <x v="7"/>
  </r>
  <r>
    <n v="202209"/>
    <x v="11"/>
    <x v="2"/>
    <x v="1"/>
    <x v="2"/>
    <x v="6"/>
    <n v="3873"/>
    <x v="7"/>
  </r>
  <r>
    <n v="202209"/>
    <x v="11"/>
    <x v="2"/>
    <x v="1"/>
    <x v="2"/>
    <x v="7"/>
    <n v="5992"/>
    <x v="7"/>
  </r>
  <r>
    <n v="202209"/>
    <x v="11"/>
    <x v="3"/>
    <x v="0"/>
    <x v="3"/>
    <x v="1"/>
    <n v="6861"/>
    <x v="7"/>
  </r>
  <r>
    <n v="202209"/>
    <x v="11"/>
    <x v="3"/>
    <x v="1"/>
    <x v="3"/>
    <x v="0"/>
    <n v="3391"/>
    <x v="7"/>
  </r>
  <r>
    <n v="202209"/>
    <x v="11"/>
    <x v="3"/>
    <x v="1"/>
    <x v="3"/>
    <x v="4"/>
    <n v="2275"/>
    <x v="7"/>
  </r>
  <r>
    <n v="202209"/>
    <x v="11"/>
    <x v="3"/>
    <x v="1"/>
    <x v="3"/>
    <x v="1"/>
    <n v="660464"/>
    <x v="7"/>
  </r>
  <r>
    <n v="202209"/>
    <x v="11"/>
    <x v="4"/>
    <x v="1"/>
    <x v="5"/>
    <x v="0"/>
    <n v="16663"/>
    <x v="7"/>
  </r>
  <r>
    <n v="202209"/>
    <x v="11"/>
    <x v="4"/>
    <x v="1"/>
    <x v="5"/>
    <x v="5"/>
    <n v="729"/>
    <x v="7"/>
  </r>
  <r>
    <n v="202209"/>
    <x v="11"/>
    <x v="4"/>
    <x v="1"/>
    <x v="5"/>
    <x v="1"/>
    <n v="2138"/>
    <x v="7"/>
  </r>
  <r>
    <n v="202209"/>
    <x v="11"/>
    <x v="4"/>
    <x v="1"/>
    <x v="5"/>
    <x v="6"/>
    <n v="4247982"/>
    <x v="7"/>
  </r>
  <r>
    <n v="202209"/>
    <x v="11"/>
    <x v="4"/>
    <x v="1"/>
    <x v="5"/>
    <x v="7"/>
    <n v="390"/>
    <x v="7"/>
  </r>
  <r>
    <n v="202209"/>
    <x v="11"/>
    <x v="5"/>
    <x v="0"/>
    <x v="6"/>
    <x v="7"/>
    <n v="95940"/>
    <x v="7"/>
  </r>
  <r>
    <n v="202209"/>
    <x v="11"/>
    <x v="5"/>
    <x v="0"/>
    <x v="6"/>
    <x v="8"/>
    <n v="2296"/>
    <x v="7"/>
  </r>
  <r>
    <n v="202209"/>
    <x v="11"/>
    <x v="5"/>
    <x v="1"/>
    <x v="6"/>
    <x v="0"/>
    <n v="4657"/>
    <x v="7"/>
  </r>
  <r>
    <n v="202209"/>
    <x v="11"/>
    <x v="5"/>
    <x v="1"/>
    <x v="6"/>
    <x v="4"/>
    <n v="1671"/>
    <x v="7"/>
  </r>
  <r>
    <n v="202209"/>
    <x v="11"/>
    <x v="5"/>
    <x v="1"/>
    <x v="6"/>
    <x v="5"/>
    <n v="1830"/>
    <x v="7"/>
  </r>
  <r>
    <n v="202209"/>
    <x v="11"/>
    <x v="5"/>
    <x v="1"/>
    <x v="6"/>
    <x v="6"/>
    <n v="40971"/>
    <x v="7"/>
  </r>
  <r>
    <n v="202209"/>
    <x v="11"/>
    <x v="5"/>
    <x v="1"/>
    <x v="6"/>
    <x v="7"/>
    <n v="3047717"/>
    <x v="7"/>
  </r>
  <r>
    <n v="202209"/>
    <x v="11"/>
    <x v="5"/>
    <x v="1"/>
    <x v="6"/>
    <x v="2"/>
    <n v="540"/>
    <x v="7"/>
  </r>
  <r>
    <n v="202209"/>
    <x v="11"/>
    <x v="6"/>
    <x v="0"/>
    <x v="10"/>
    <x v="2"/>
    <n v="107915"/>
    <x v="7"/>
  </r>
  <r>
    <n v="202209"/>
    <x v="11"/>
    <x v="6"/>
    <x v="1"/>
    <x v="10"/>
    <x v="0"/>
    <n v="7402"/>
    <x v="7"/>
  </r>
  <r>
    <n v="202209"/>
    <x v="11"/>
    <x v="6"/>
    <x v="1"/>
    <x v="10"/>
    <x v="6"/>
    <n v="124468"/>
    <x v="7"/>
  </r>
  <r>
    <n v="202209"/>
    <x v="11"/>
    <x v="6"/>
    <x v="1"/>
    <x v="10"/>
    <x v="7"/>
    <n v="21848"/>
    <x v="7"/>
  </r>
  <r>
    <n v="202209"/>
    <x v="11"/>
    <x v="6"/>
    <x v="1"/>
    <x v="10"/>
    <x v="2"/>
    <n v="1912119"/>
    <x v="7"/>
  </r>
  <r>
    <n v="202209"/>
    <x v="11"/>
    <x v="6"/>
    <x v="1"/>
    <x v="10"/>
    <x v="8"/>
    <n v="244"/>
    <x v="7"/>
  </r>
  <r>
    <n v="202209"/>
    <x v="11"/>
    <x v="7"/>
    <x v="0"/>
    <x v="12"/>
    <x v="0"/>
    <n v="389"/>
    <x v="7"/>
  </r>
  <r>
    <n v="202209"/>
    <x v="11"/>
    <x v="7"/>
    <x v="0"/>
    <x v="12"/>
    <x v="8"/>
    <n v="464213"/>
    <x v="7"/>
  </r>
  <r>
    <n v="202209"/>
    <x v="11"/>
    <x v="7"/>
    <x v="1"/>
    <x v="12"/>
    <x v="0"/>
    <n v="3373"/>
    <x v="7"/>
  </r>
  <r>
    <n v="202209"/>
    <x v="11"/>
    <x v="7"/>
    <x v="1"/>
    <x v="12"/>
    <x v="8"/>
    <n v="739625"/>
    <x v="7"/>
  </r>
  <r>
    <n v="202209"/>
    <x v="12"/>
    <x v="0"/>
    <x v="0"/>
    <x v="0"/>
    <x v="0"/>
    <n v="197520"/>
    <x v="8"/>
  </r>
  <r>
    <n v="202209"/>
    <x v="12"/>
    <x v="0"/>
    <x v="0"/>
    <x v="0"/>
    <x v="1"/>
    <n v="4800"/>
    <x v="8"/>
  </r>
  <r>
    <n v="202209"/>
    <x v="12"/>
    <x v="0"/>
    <x v="1"/>
    <x v="0"/>
    <x v="0"/>
    <n v="1606320"/>
    <x v="8"/>
  </r>
  <r>
    <n v="202209"/>
    <x v="12"/>
    <x v="0"/>
    <x v="1"/>
    <x v="0"/>
    <x v="4"/>
    <n v="239400"/>
    <x v="8"/>
  </r>
  <r>
    <n v="202209"/>
    <x v="12"/>
    <x v="0"/>
    <x v="1"/>
    <x v="0"/>
    <x v="5"/>
    <n v="2160"/>
    <x v="8"/>
  </r>
  <r>
    <n v="202209"/>
    <x v="12"/>
    <x v="0"/>
    <x v="1"/>
    <x v="0"/>
    <x v="1"/>
    <n v="166800"/>
    <x v="8"/>
  </r>
  <r>
    <n v="202209"/>
    <x v="12"/>
    <x v="1"/>
    <x v="1"/>
    <x v="1"/>
    <x v="0"/>
    <n v="72240"/>
    <x v="8"/>
  </r>
  <r>
    <n v="202209"/>
    <x v="12"/>
    <x v="1"/>
    <x v="1"/>
    <x v="1"/>
    <x v="4"/>
    <n v="1064760"/>
    <x v="8"/>
  </r>
  <r>
    <n v="202209"/>
    <x v="12"/>
    <x v="1"/>
    <x v="1"/>
    <x v="1"/>
    <x v="1"/>
    <n v="164400"/>
    <x v="8"/>
  </r>
  <r>
    <n v="202209"/>
    <x v="12"/>
    <x v="1"/>
    <x v="1"/>
    <x v="1"/>
    <x v="2"/>
    <n v="1800"/>
    <x v="8"/>
  </r>
  <r>
    <n v="202209"/>
    <x v="12"/>
    <x v="2"/>
    <x v="1"/>
    <x v="2"/>
    <x v="5"/>
    <n v="730320"/>
    <x v="8"/>
  </r>
  <r>
    <n v="202209"/>
    <x v="12"/>
    <x v="2"/>
    <x v="1"/>
    <x v="2"/>
    <x v="6"/>
    <n v="39720"/>
    <x v="8"/>
  </r>
  <r>
    <n v="202209"/>
    <x v="12"/>
    <x v="2"/>
    <x v="1"/>
    <x v="2"/>
    <x v="7"/>
    <n v="6960"/>
    <x v="8"/>
  </r>
  <r>
    <n v="202209"/>
    <x v="12"/>
    <x v="3"/>
    <x v="0"/>
    <x v="3"/>
    <x v="0"/>
    <n v="3480"/>
    <x v="8"/>
  </r>
  <r>
    <n v="202209"/>
    <x v="12"/>
    <x v="3"/>
    <x v="0"/>
    <x v="3"/>
    <x v="4"/>
    <n v="3240"/>
    <x v="8"/>
  </r>
  <r>
    <n v="202209"/>
    <x v="12"/>
    <x v="3"/>
    <x v="0"/>
    <x v="3"/>
    <x v="1"/>
    <n v="3480"/>
    <x v="8"/>
  </r>
  <r>
    <n v="202209"/>
    <x v="12"/>
    <x v="3"/>
    <x v="0"/>
    <x v="3"/>
    <x v="6"/>
    <n v="3480"/>
    <x v="8"/>
  </r>
  <r>
    <n v="202209"/>
    <x v="12"/>
    <x v="3"/>
    <x v="1"/>
    <x v="3"/>
    <x v="0"/>
    <n v="301680"/>
    <x v="8"/>
  </r>
  <r>
    <n v="202209"/>
    <x v="12"/>
    <x v="3"/>
    <x v="1"/>
    <x v="3"/>
    <x v="4"/>
    <n v="88080"/>
    <x v="8"/>
  </r>
  <r>
    <n v="202209"/>
    <x v="12"/>
    <x v="3"/>
    <x v="1"/>
    <x v="3"/>
    <x v="1"/>
    <n v="777840"/>
    <x v="8"/>
  </r>
  <r>
    <n v="202209"/>
    <x v="12"/>
    <x v="3"/>
    <x v="1"/>
    <x v="3"/>
    <x v="6"/>
    <n v="2520"/>
    <x v="8"/>
  </r>
  <r>
    <n v="202209"/>
    <x v="12"/>
    <x v="4"/>
    <x v="1"/>
    <x v="5"/>
    <x v="0"/>
    <n v="33000"/>
    <x v="8"/>
  </r>
  <r>
    <n v="202209"/>
    <x v="12"/>
    <x v="4"/>
    <x v="1"/>
    <x v="5"/>
    <x v="5"/>
    <n v="10440"/>
    <x v="8"/>
  </r>
  <r>
    <n v="202209"/>
    <x v="12"/>
    <x v="4"/>
    <x v="1"/>
    <x v="5"/>
    <x v="1"/>
    <n v="12600"/>
    <x v="8"/>
  </r>
  <r>
    <n v="202209"/>
    <x v="12"/>
    <x v="4"/>
    <x v="1"/>
    <x v="5"/>
    <x v="6"/>
    <n v="1441080"/>
    <x v="8"/>
  </r>
  <r>
    <n v="202209"/>
    <x v="12"/>
    <x v="4"/>
    <x v="1"/>
    <x v="5"/>
    <x v="7"/>
    <n v="53520"/>
    <x v="8"/>
  </r>
  <r>
    <n v="202209"/>
    <x v="12"/>
    <x v="4"/>
    <x v="1"/>
    <x v="5"/>
    <x v="2"/>
    <n v="9480"/>
    <x v="8"/>
  </r>
  <r>
    <n v="202209"/>
    <x v="12"/>
    <x v="5"/>
    <x v="1"/>
    <x v="6"/>
    <x v="0"/>
    <n v="3360"/>
    <x v="8"/>
  </r>
  <r>
    <n v="202209"/>
    <x v="12"/>
    <x v="5"/>
    <x v="1"/>
    <x v="6"/>
    <x v="1"/>
    <n v="9720"/>
    <x v="8"/>
  </r>
  <r>
    <n v="202209"/>
    <x v="12"/>
    <x v="5"/>
    <x v="1"/>
    <x v="6"/>
    <x v="6"/>
    <n v="5400"/>
    <x v="8"/>
  </r>
  <r>
    <n v="202209"/>
    <x v="12"/>
    <x v="5"/>
    <x v="1"/>
    <x v="6"/>
    <x v="7"/>
    <n v="1009440"/>
    <x v="8"/>
  </r>
  <r>
    <n v="202209"/>
    <x v="12"/>
    <x v="5"/>
    <x v="1"/>
    <x v="6"/>
    <x v="2"/>
    <n v="7200"/>
    <x v="8"/>
  </r>
  <r>
    <n v="202209"/>
    <x v="12"/>
    <x v="5"/>
    <x v="1"/>
    <x v="6"/>
    <x v="9"/>
    <n v="5040"/>
    <x v="8"/>
  </r>
  <r>
    <n v="202209"/>
    <x v="12"/>
    <x v="6"/>
    <x v="1"/>
    <x v="10"/>
    <x v="6"/>
    <n v="4560"/>
    <x v="8"/>
  </r>
  <r>
    <n v="202209"/>
    <x v="12"/>
    <x v="6"/>
    <x v="1"/>
    <x v="10"/>
    <x v="7"/>
    <n v="2760"/>
    <x v="8"/>
  </r>
  <r>
    <n v="202209"/>
    <x v="12"/>
    <x v="6"/>
    <x v="1"/>
    <x v="10"/>
    <x v="2"/>
    <n v="437040"/>
    <x v="8"/>
  </r>
  <r>
    <n v="202209"/>
    <x v="12"/>
    <x v="7"/>
    <x v="0"/>
    <x v="12"/>
    <x v="0"/>
    <n v="93480"/>
    <x v="8"/>
  </r>
  <r>
    <n v="202209"/>
    <x v="12"/>
    <x v="7"/>
    <x v="0"/>
    <x v="12"/>
    <x v="4"/>
    <n v="24600"/>
    <x v="8"/>
  </r>
  <r>
    <n v="202209"/>
    <x v="12"/>
    <x v="7"/>
    <x v="0"/>
    <x v="12"/>
    <x v="1"/>
    <n v="4920"/>
    <x v="8"/>
  </r>
  <r>
    <n v="202209"/>
    <x v="12"/>
    <x v="7"/>
    <x v="0"/>
    <x v="12"/>
    <x v="8"/>
    <n v="371400"/>
    <x v="8"/>
  </r>
  <r>
    <n v="202209"/>
    <x v="12"/>
    <x v="7"/>
    <x v="1"/>
    <x v="12"/>
    <x v="0"/>
    <n v="104760"/>
    <x v="8"/>
  </r>
  <r>
    <n v="202209"/>
    <x v="12"/>
    <x v="7"/>
    <x v="1"/>
    <x v="12"/>
    <x v="8"/>
    <n v="1074240"/>
    <x v="8"/>
  </r>
  <r>
    <n v="202209"/>
    <x v="13"/>
    <x v="0"/>
    <x v="0"/>
    <x v="0"/>
    <x v="0"/>
    <n v="4726356.7200000007"/>
    <x v="3"/>
  </r>
  <r>
    <n v="202209"/>
    <x v="13"/>
    <x v="0"/>
    <x v="0"/>
    <x v="0"/>
    <x v="4"/>
    <n v="18477.259999999998"/>
    <x v="3"/>
  </r>
  <r>
    <n v="202209"/>
    <x v="13"/>
    <x v="0"/>
    <x v="0"/>
    <x v="0"/>
    <x v="1"/>
    <n v="51827.210000000006"/>
    <x v="3"/>
  </r>
  <r>
    <n v="202209"/>
    <x v="13"/>
    <x v="0"/>
    <x v="0"/>
    <x v="0"/>
    <x v="6"/>
    <n v="5385.92"/>
    <x v="3"/>
  </r>
  <r>
    <n v="202209"/>
    <x v="13"/>
    <x v="0"/>
    <x v="0"/>
    <x v="0"/>
    <x v="2"/>
    <n v="757.5"/>
    <x v="3"/>
  </r>
  <r>
    <n v="202209"/>
    <x v="13"/>
    <x v="0"/>
    <x v="0"/>
    <x v="0"/>
    <x v="8"/>
    <n v="87737.55"/>
    <x v="3"/>
  </r>
  <r>
    <n v="202209"/>
    <x v="13"/>
    <x v="0"/>
    <x v="0"/>
    <x v="0"/>
    <x v="3"/>
    <n v="0"/>
    <x v="3"/>
  </r>
  <r>
    <n v="202209"/>
    <x v="13"/>
    <x v="0"/>
    <x v="1"/>
    <x v="0"/>
    <x v="0"/>
    <n v="22967962.269999985"/>
    <x v="3"/>
  </r>
  <r>
    <n v="202209"/>
    <x v="13"/>
    <x v="0"/>
    <x v="1"/>
    <x v="0"/>
    <x v="4"/>
    <n v="136028.9"/>
    <x v="3"/>
  </r>
  <r>
    <n v="202209"/>
    <x v="13"/>
    <x v="0"/>
    <x v="1"/>
    <x v="0"/>
    <x v="5"/>
    <n v="2101"/>
    <x v="3"/>
  </r>
  <r>
    <n v="202209"/>
    <x v="13"/>
    <x v="0"/>
    <x v="1"/>
    <x v="0"/>
    <x v="1"/>
    <n v="1426596.6000000003"/>
    <x v="3"/>
  </r>
  <r>
    <n v="202209"/>
    <x v="13"/>
    <x v="0"/>
    <x v="1"/>
    <x v="0"/>
    <x v="6"/>
    <n v="50814.899999999994"/>
    <x v="3"/>
  </r>
  <r>
    <n v="202209"/>
    <x v="13"/>
    <x v="0"/>
    <x v="1"/>
    <x v="0"/>
    <x v="7"/>
    <n v="6392.3"/>
    <x v="3"/>
  </r>
  <r>
    <n v="202209"/>
    <x v="13"/>
    <x v="0"/>
    <x v="1"/>
    <x v="0"/>
    <x v="2"/>
    <n v="42208.700000000012"/>
    <x v="3"/>
  </r>
  <r>
    <n v="202209"/>
    <x v="13"/>
    <x v="0"/>
    <x v="1"/>
    <x v="0"/>
    <x v="8"/>
    <n v="66699.699999999983"/>
    <x v="3"/>
  </r>
  <r>
    <n v="202209"/>
    <x v="13"/>
    <x v="0"/>
    <x v="1"/>
    <x v="0"/>
    <x v="3"/>
    <n v="1047.8"/>
    <x v="3"/>
  </r>
  <r>
    <n v="202209"/>
    <x v="13"/>
    <x v="1"/>
    <x v="1"/>
    <x v="1"/>
    <x v="0"/>
    <n v="349288"/>
    <x v="3"/>
  </r>
  <r>
    <n v="202209"/>
    <x v="13"/>
    <x v="1"/>
    <x v="1"/>
    <x v="1"/>
    <x v="4"/>
    <n v="8830522.3999999985"/>
    <x v="3"/>
  </r>
  <r>
    <n v="202209"/>
    <x v="13"/>
    <x v="1"/>
    <x v="1"/>
    <x v="1"/>
    <x v="5"/>
    <n v="610.40000000000009"/>
    <x v="3"/>
  </r>
  <r>
    <n v="202209"/>
    <x v="13"/>
    <x v="1"/>
    <x v="1"/>
    <x v="1"/>
    <x v="1"/>
    <n v="500254.80000000005"/>
    <x v="3"/>
  </r>
  <r>
    <n v="202209"/>
    <x v="13"/>
    <x v="1"/>
    <x v="1"/>
    <x v="1"/>
    <x v="6"/>
    <n v="1596.8"/>
    <x v="3"/>
  </r>
  <r>
    <n v="202209"/>
    <x v="13"/>
    <x v="1"/>
    <x v="1"/>
    <x v="1"/>
    <x v="7"/>
    <n v="416.5"/>
    <x v="3"/>
  </r>
  <r>
    <n v="202209"/>
    <x v="13"/>
    <x v="1"/>
    <x v="1"/>
    <x v="1"/>
    <x v="8"/>
    <n v="1220.8000000000002"/>
    <x v="3"/>
  </r>
  <r>
    <n v="202209"/>
    <x v="13"/>
    <x v="1"/>
    <x v="1"/>
    <x v="1"/>
    <x v="3"/>
    <n v="14859"/>
    <x v="3"/>
  </r>
  <r>
    <n v="202209"/>
    <x v="13"/>
    <x v="1"/>
    <x v="1"/>
    <x v="1"/>
    <x v="9"/>
    <n v="4129.6000000000004"/>
    <x v="3"/>
  </r>
  <r>
    <n v="202209"/>
    <x v="13"/>
    <x v="2"/>
    <x v="1"/>
    <x v="2"/>
    <x v="0"/>
    <n v="373"/>
    <x v="3"/>
  </r>
  <r>
    <n v="202209"/>
    <x v="13"/>
    <x v="2"/>
    <x v="1"/>
    <x v="2"/>
    <x v="4"/>
    <n v="395.5"/>
    <x v="3"/>
  </r>
  <r>
    <n v="202209"/>
    <x v="13"/>
    <x v="2"/>
    <x v="1"/>
    <x v="2"/>
    <x v="5"/>
    <n v="447546.80000000005"/>
    <x v="3"/>
  </r>
  <r>
    <n v="202209"/>
    <x v="13"/>
    <x v="2"/>
    <x v="1"/>
    <x v="2"/>
    <x v="6"/>
    <n v="91525.900000000009"/>
    <x v="3"/>
  </r>
  <r>
    <n v="202209"/>
    <x v="13"/>
    <x v="2"/>
    <x v="1"/>
    <x v="2"/>
    <x v="7"/>
    <n v="2160.1999999999998"/>
    <x v="3"/>
  </r>
  <r>
    <n v="202209"/>
    <x v="13"/>
    <x v="3"/>
    <x v="1"/>
    <x v="3"/>
    <x v="0"/>
    <n v="395369.70000000019"/>
    <x v="3"/>
  </r>
  <r>
    <n v="202209"/>
    <x v="13"/>
    <x v="3"/>
    <x v="1"/>
    <x v="3"/>
    <x v="4"/>
    <n v="1234228.6000000001"/>
    <x v="3"/>
  </r>
  <r>
    <n v="202209"/>
    <x v="13"/>
    <x v="3"/>
    <x v="1"/>
    <x v="3"/>
    <x v="5"/>
    <n v="8522.9"/>
    <x v="3"/>
  </r>
  <r>
    <n v="202209"/>
    <x v="13"/>
    <x v="3"/>
    <x v="1"/>
    <x v="3"/>
    <x v="1"/>
    <n v="7693859.0000000019"/>
    <x v="3"/>
  </r>
  <r>
    <n v="202209"/>
    <x v="13"/>
    <x v="3"/>
    <x v="1"/>
    <x v="3"/>
    <x v="6"/>
    <n v="58526.3"/>
    <x v="3"/>
  </r>
  <r>
    <n v="202209"/>
    <x v="13"/>
    <x v="3"/>
    <x v="1"/>
    <x v="3"/>
    <x v="7"/>
    <n v="130.80000000000001"/>
    <x v="3"/>
  </r>
  <r>
    <n v="202209"/>
    <x v="13"/>
    <x v="4"/>
    <x v="1"/>
    <x v="5"/>
    <x v="0"/>
    <n v="4270.2"/>
    <x v="3"/>
  </r>
  <r>
    <n v="202209"/>
    <x v="13"/>
    <x v="4"/>
    <x v="1"/>
    <x v="5"/>
    <x v="4"/>
    <n v="243.5"/>
    <x v="3"/>
  </r>
  <r>
    <n v="202209"/>
    <x v="13"/>
    <x v="4"/>
    <x v="1"/>
    <x v="5"/>
    <x v="5"/>
    <n v="6954.9000000000005"/>
    <x v="3"/>
  </r>
  <r>
    <n v="202209"/>
    <x v="13"/>
    <x v="4"/>
    <x v="1"/>
    <x v="5"/>
    <x v="1"/>
    <n v="1022.7"/>
    <x v="3"/>
  </r>
  <r>
    <n v="202209"/>
    <x v="13"/>
    <x v="4"/>
    <x v="1"/>
    <x v="5"/>
    <x v="6"/>
    <n v="1882081.8000000003"/>
    <x v="3"/>
  </r>
  <r>
    <n v="202209"/>
    <x v="13"/>
    <x v="4"/>
    <x v="1"/>
    <x v="5"/>
    <x v="7"/>
    <n v="210330.59999999998"/>
    <x v="3"/>
  </r>
  <r>
    <n v="202209"/>
    <x v="13"/>
    <x v="4"/>
    <x v="1"/>
    <x v="5"/>
    <x v="2"/>
    <n v="1766.5"/>
    <x v="3"/>
  </r>
  <r>
    <n v="202209"/>
    <x v="13"/>
    <x v="5"/>
    <x v="1"/>
    <x v="6"/>
    <x v="0"/>
    <n v="860.7"/>
    <x v="3"/>
  </r>
  <r>
    <n v="202209"/>
    <x v="13"/>
    <x v="5"/>
    <x v="1"/>
    <x v="6"/>
    <x v="4"/>
    <n v="22.5"/>
    <x v="3"/>
  </r>
  <r>
    <n v="202209"/>
    <x v="13"/>
    <x v="5"/>
    <x v="1"/>
    <x v="6"/>
    <x v="5"/>
    <n v="1395.3"/>
    <x v="3"/>
  </r>
  <r>
    <n v="202209"/>
    <x v="13"/>
    <x v="5"/>
    <x v="1"/>
    <x v="6"/>
    <x v="1"/>
    <n v="22.5"/>
    <x v="3"/>
  </r>
  <r>
    <n v="202209"/>
    <x v="13"/>
    <x v="5"/>
    <x v="1"/>
    <x v="6"/>
    <x v="6"/>
    <n v="90834.200000000012"/>
    <x v="3"/>
  </r>
  <r>
    <n v="202209"/>
    <x v="13"/>
    <x v="5"/>
    <x v="1"/>
    <x v="6"/>
    <x v="7"/>
    <n v="1483815.7000000002"/>
    <x v="3"/>
  </r>
  <r>
    <n v="202209"/>
    <x v="13"/>
    <x v="5"/>
    <x v="1"/>
    <x v="6"/>
    <x v="2"/>
    <n v="36507.599999999991"/>
    <x v="3"/>
  </r>
  <r>
    <n v="202209"/>
    <x v="13"/>
    <x v="5"/>
    <x v="1"/>
    <x v="6"/>
    <x v="8"/>
    <n v="559.5"/>
    <x v="3"/>
  </r>
  <r>
    <n v="202209"/>
    <x v="13"/>
    <x v="5"/>
    <x v="1"/>
    <x v="6"/>
    <x v="9"/>
    <n v="842.8"/>
    <x v="3"/>
  </r>
  <r>
    <n v="202209"/>
    <x v="13"/>
    <x v="6"/>
    <x v="0"/>
    <x v="10"/>
    <x v="0"/>
    <n v="1007.5"/>
    <x v="3"/>
  </r>
  <r>
    <n v="202209"/>
    <x v="13"/>
    <x v="6"/>
    <x v="0"/>
    <x v="10"/>
    <x v="7"/>
    <n v="507.4"/>
    <x v="3"/>
  </r>
  <r>
    <n v="202209"/>
    <x v="13"/>
    <x v="6"/>
    <x v="0"/>
    <x v="10"/>
    <x v="2"/>
    <n v="62187.9"/>
    <x v="3"/>
  </r>
  <r>
    <n v="202209"/>
    <x v="13"/>
    <x v="6"/>
    <x v="1"/>
    <x v="10"/>
    <x v="0"/>
    <n v="12920.199999999999"/>
    <x v="3"/>
  </r>
  <r>
    <n v="202209"/>
    <x v="13"/>
    <x v="6"/>
    <x v="1"/>
    <x v="10"/>
    <x v="1"/>
    <n v="810.5"/>
    <x v="3"/>
  </r>
  <r>
    <n v="202209"/>
    <x v="13"/>
    <x v="6"/>
    <x v="1"/>
    <x v="10"/>
    <x v="6"/>
    <n v="1666"/>
    <x v="3"/>
  </r>
  <r>
    <n v="202209"/>
    <x v="13"/>
    <x v="6"/>
    <x v="1"/>
    <x v="10"/>
    <x v="7"/>
    <n v="25996.299999999996"/>
    <x v="3"/>
  </r>
  <r>
    <n v="202209"/>
    <x v="13"/>
    <x v="6"/>
    <x v="1"/>
    <x v="10"/>
    <x v="2"/>
    <n v="3133376.6"/>
    <x v="3"/>
  </r>
  <r>
    <n v="202209"/>
    <x v="13"/>
    <x v="7"/>
    <x v="0"/>
    <x v="12"/>
    <x v="0"/>
    <n v="23484"/>
    <x v="3"/>
  </r>
  <r>
    <n v="202209"/>
    <x v="13"/>
    <x v="7"/>
    <x v="0"/>
    <x v="12"/>
    <x v="6"/>
    <n v="456"/>
    <x v="3"/>
  </r>
  <r>
    <n v="202209"/>
    <x v="13"/>
    <x v="7"/>
    <x v="0"/>
    <x v="12"/>
    <x v="8"/>
    <n v="971168.70000000007"/>
    <x v="3"/>
  </r>
  <r>
    <n v="202209"/>
    <x v="13"/>
    <x v="7"/>
    <x v="1"/>
    <x v="12"/>
    <x v="0"/>
    <n v="11443.9"/>
    <x v="3"/>
  </r>
  <r>
    <n v="202209"/>
    <x v="13"/>
    <x v="7"/>
    <x v="1"/>
    <x v="12"/>
    <x v="1"/>
    <n v="545.70000000000005"/>
    <x v="3"/>
  </r>
  <r>
    <n v="202209"/>
    <x v="13"/>
    <x v="7"/>
    <x v="1"/>
    <x v="12"/>
    <x v="8"/>
    <n v="1264996.7500000002"/>
    <x v="3"/>
  </r>
  <r>
    <n v="202209"/>
    <x v="14"/>
    <x v="0"/>
    <x v="0"/>
    <x v="0"/>
    <x v="0"/>
    <n v="16986742.500000004"/>
    <x v="9"/>
  </r>
  <r>
    <n v="202209"/>
    <x v="14"/>
    <x v="0"/>
    <x v="0"/>
    <x v="0"/>
    <x v="4"/>
    <n v="109550.10000000002"/>
    <x v="9"/>
  </r>
  <r>
    <n v="202209"/>
    <x v="14"/>
    <x v="0"/>
    <x v="0"/>
    <x v="0"/>
    <x v="1"/>
    <n v="174341.80000000008"/>
    <x v="9"/>
  </r>
  <r>
    <n v="202209"/>
    <x v="14"/>
    <x v="0"/>
    <x v="0"/>
    <x v="0"/>
    <x v="6"/>
    <n v="37230.5"/>
    <x v="9"/>
  </r>
  <r>
    <n v="202209"/>
    <x v="14"/>
    <x v="0"/>
    <x v="0"/>
    <x v="0"/>
    <x v="7"/>
    <n v="11329.5"/>
    <x v="9"/>
  </r>
  <r>
    <n v="202209"/>
    <x v="14"/>
    <x v="0"/>
    <x v="0"/>
    <x v="0"/>
    <x v="2"/>
    <n v="29157.8"/>
    <x v="9"/>
  </r>
  <r>
    <n v="202209"/>
    <x v="14"/>
    <x v="0"/>
    <x v="0"/>
    <x v="0"/>
    <x v="8"/>
    <n v="115885.59999999999"/>
    <x v="9"/>
  </r>
  <r>
    <n v="202209"/>
    <x v="14"/>
    <x v="0"/>
    <x v="1"/>
    <x v="0"/>
    <x v="0"/>
    <n v="147919503.39999983"/>
    <x v="9"/>
  </r>
  <r>
    <n v="202209"/>
    <x v="14"/>
    <x v="0"/>
    <x v="1"/>
    <x v="0"/>
    <x v="4"/>
    <n v="2765054.8000000082"/>
    <x v="9"/>
  </r>
  <r>
    <n v="202209"/>
    <x v="14"/>
    <x v="0"/>
    <x v="1"/>
    <x v="0"/>
    <x v="5"/>
    <n v="148691.80000000005"/>
    <x v="9"/>
  </r>
  <r>
    <n v="202209"/>
    <x v="14"/>
    <x v="0"/>
    <x v="1"/>
    <x v="0"/>
    <x v="1"/>
    <n v="4967251.7"/>
    <x v="9"/>
  </r>
  <r>
    <n v="202209"/>
    <x v="14"/>
    <x v="0"/>
    <x v="1"/>
    <x v="0"/>
    <x v="6"/>
    <n v="575032.79999999958"/>
    <x v="9"/>
  </r>
  <r>
    <n v="202209"/>
    <x v="14"/>
    <x v="0"/>
    <x v="1"/>
    <x v="0"/>
    <x v="7"/>
    <n v="229094.00000000012"/>
    <x v="9"/>
  </r>
  <r>
    <n v="202209"/>
    <x v="14"/>
    <x v="0"/>
    <x v="1"/>
    <x v="0"/>
    <x v="2"/>
    <n v="345081.19999999995"/>
    <x v="9"/>
  </r>
  <r>
    <n v="202209"/>
    <x v="14"/>
    <x v="0"/>
    <x v="1"/>
    <x v="0"/>
    <x v="8"/>
    <n v="1115138.7999999991"/>
    <x v="9"/>
  </r>
  <r>
    <n v="202209"/>
    <x v="14"/>
    <x v="0"/>
    <x v="1"/>
    <x v="0"/>
    <x v="3"/>
    <n v="2739"/>
    <x v="9"/>
  </r>
  <r>
    <n v="202209"/>
    <x v="14"/>
    <x v="0"/>
    <x v="2"/>
    <x v="14"/>
    <x v="0"/>
    <n v="1451452.6000000003"/>
    <x v="9"/>
  </r>
  <r>
    <n v="202209"/>
    <x v="14"/>
    <x v="0"/>
    <x v="2"/>
    <x v="14"/>
    <x v="4"/>
    <n v="64612.4"/>
    <x v="9"/>
  </r>
  <r>
    <n v="202209"/>
    <x v="14"/>
    <x v="0"/>
    <x v="2"/>
    <x v="14"/>
    <x v="1"/>
    <n v="327878"/>
    <x v="9"/>
  </r>
  <r>
    <n v="202209"/>
    <x v="14"/>
    <x v="0"/>
    <x v="2"/>
    <x v="14"/>
    <x v="2"/>
    <n v="12169.5"/>
    <x v="9"/>
  </r>
  <r>
    <n v="202209"/>
    <x v="14"/>
    <x v="1"/>
    <x v="0"/>
    <x v="1"/>
    <x v="0"/>
    <n v="66441.2"/>
    <x v="9"/>
  </r>
  <r>
    <n v="202209"/>
    <x v="14"/>
    <x v="1"/>
    <x v="0"/>
    <x v="1"/>
    <x v="4"/>
    <n v="2939234.2000000007"/>
    <x v="9"/>
  </r>
  <r>
    <n v="202209"/>
    <x v="14"/>
    <x v="1"/>
    <x v="0"/>
    <x v="1"/>
    <x v="1"/>
    <n v="29009.4"/>
    <x v="9"/>
  </r>
  <r>
    <n v="202209"/>
    <x v="14"/>
    <x v="1"/>
    <x v="0"/>
    <x v="1"/>
    <x v="8"/>
    <n v="8408.4"/>
    <x v="9"/>
  </r>
  <r>
    <n v="202209"/>
    <x v="14"/>
    <x v="1"/>
    <x v="1"/>
    <x v="1"/>
    <x v="0"/>
    <n v="8270917.0999999801"/>
    <x v="9"/>
  </r>
  <r>
    <n v="202209"/>
    <x v="14"/>
    <x v="1"/>
    <x v="1"/>
    <x v="1"/>
    <x v="4"/>
    <n v="79060939.300000072"/>
    <x v="9"/>
  </r>
  <r>
    <n v="202209"/>
    <x v="14"/>
    <x v="1"/>
    <x v="1"/>
    <x v="1"/>
    <x v="5"/>
    <n v="446094.69999999995"/>
    <x v="9"/>
  </r>
  <r>
    <n v="202209"/>
    <x v="14"/>
    <x v="1"/>
    <x v="1"/>
    <x v="1"/>
    <x v="1"/>
    <n v="5600471.1999999993"/>
    <x v="9"/>
  </r>
  <r>
    <n v="202209"/>
    <x v="14"/>
    <x v="1"/>
    <x v="1"/>
    <x v="1"/>
    <x v="6"/>
    <n v="229386.30000000013"/>
    <x v="9"/>
  </r>
  <r>
    <n v="202209"/>
    <x v="14"/>
    <x v="1"/>
    <x v="1"/>
    <x v="1"/>
    <x v="7"/>
    <n v="69957.5"/>
    <x v="9"/>
  </r>
  <r>
    <n v="202209"/>
    <x v="14"/>
    <x v="1"/>
    <x v="1"/>
    <x v="1"/>
    <x v="2"/>
    <n v="84355.000000000015"/>
    <x v="9"/>
  </r>
  <r>
    <n v="202209"/>
    <x v="14"/>
    <x v="1"/>
    <x v="1"/>
    <x v="1"/>
    <x v="8"/>
    <n v="101584.7"/>
    <x v="9"/>
  </r>
  <r>
    <n v="202209"/>
    <x v="14"/>
    <x v="1"/>
    <x v="1"/>
    <x v="1"/>
    <x v="3"/>
    <n v="33903.1"/>
    <x v="9"/>
  </r>
  <r>
    <n v="202209"/>
    <x v="14"/>
    <x v="2"/>
    <x v="0"/>
    <x v="2"/>
    <x v="0"/>
    <n v="13545"/>
    <x v="9"/>
  </r>
  <r>
    <n v="202209"/>
    <x v="14"/>
    <x v="2"/>
    <x v="0"/>
    <x v="2"/>
    <x v="4"/>
    <n v="23019"/>
    <x v="9"/>
  </r>
  <r>
    <n v="202209"/>
    <x v="14"/>
    <x v="2"/>
    <x v="0"/>
    <x v="2"/>
    <x v="5"/>
    <n v="788647.5"/>
    <x v="9"/>
  </r>
  <r>
    <n v="202209"/>
    <x v="14"/>
    <x v="2"/>
    <x v="0"/>
    <x v="2"/>
    <x v="1"/>
    <n v="9264.4"/>
    <x v="9"/>
  </r>
  <r>
    <n v="202209"/>
    <x v="14"/>
    <x v="2"/>
    <x v="1"/>
    <x v="2"/>
    <x v="0"/>
    <n v="531477.7999999997"/>
    <x v="9"/>
  </r>
  <r>
    <n v="202209"/>
    <x v="14"/>
    <x v="2"/>
    <x v="1"/>
    <x v="2"/>
    <x v="4"/>
    <n v="350522.99999999994"/>
    <x v="9"/>
  </r>
  <r>
    <n v="202209"/>
    <x v="14"/>
    <x v="2"/>
    <x v="1"/>
    <x v="2"/>
    <x v="5"/>
    <n v="24293083.100000016"/>
    <x v="9"/>
  </r>
  <r>
    <n v="202209"/>
    <x v="14"/>
    <x v="2"/>
    <x v="1"/>
    <x v="2"/>
    <x v="1"/>
    <n v="301654.00000000006"/>
    <x v="9"/>
  </r>
  <r>
    <n v="202209"/>
    <x v="14"/>
    <x v="2"/>
    <x v="1"/>
    <x v="2"/>
    <x v="6"/>
    <n v="788959.19999999984"/>
    <x v="9"/>
  </r>
  <r>
    <n v="202209"/>
    <x v="14"/>
    <x v="2"/>
    <x v="1"/>
    <x v="2"/>
    <x v="7"/>
    <n v="728005.49999999953"/>
    <x v="9"/>
  </r>
  <r>
    <n v="202209"/>
    <x v="14"/>
    <x v="2"/>
    <x v="1"/>
    <x v="2"/>
    <x v="2"/>
    <n v="38048.6"/>
    <x v="9"/>
  </r>
  <r>
    <n v="202209"/>
    <x v="14"/>
    <x v="2"/>
    <x v="1"/>
    <x v="2"/>
    <x v="8"/>
    <n v="22979"/>
    <x v="9"/>
  </r>
  <r>
    <n v="202209"/>
    <x v="14"/>
    <x v="3"/>
    <x v="0"/>
    <x v="3"/>
    <x v="0"/>
    <n v="493723.39999999997"/>
    <x v="9"/>
  </r>
  <r>
    <n v="202209"/>
    <x v="14"/>
    <x v="3"/>
    <x v="0"/>
    <x v="3"/>
    <x v="4"/>
    <n v="62692.299999999996"/>
    <x v="9"/>
  </r>
  <r>
    <n v="202209"/>
    <x v="14"/>
    <x v="3"/>
    <x v="0"/>
    <x v="3"/>
    <x v="5"/>
    <n v="14223.3"/>
    <x v="9"/>
  </r>
  <r>
    <n v="202209"/>
    <x v="14"/>
    <x v="3"/>
    <x v="0"/>
    <x v="3"/>
    <x v="1"/>
    <n v="4721304.7"/>
    <x v="9"/>
  </r>
  <r>
    <n v="202209"/>
    <x v="14"/>
    <x v="3"/>
    <x v="0"/>
    <x v="3"/>
    <x v="6"/>
    <n v="20526.399999999998"/>
    <x v="9"/>
  </r>
  <r>
    <n v="202209"/>
    <x v="14"/>
    <x v="3"/>
    <x v="0"/>
    <x v="3"/>
    <x v="7"/>
    <n v="1769.6"/>
    <x v="9"/>
  </r>
  <r>
    <n v="202209"/>
    <x v="14"/>
    <x v="3"/>
    <x v="0"/>
    <x v="3"/>
    <x v="2"/>
    <n v="11689.5"/>
    <x v="9"/>
  </r>
  <r>
    <n v="202209"/>
    <x v="14"/>
    <x v="3"/>
    <x v="0"/>
    <x v="3"/>
    <x v="8"/>
    <n v="2813.4"/>
    <x v="9"/>
  </r>
  <r>
    <n v="202209"/>
    <x v="14"/>
    <x v="3"/>
    <x v="1"/>
    <x v="3"/>
    <x v="0"/>
    <n v="5321664.8999999883"/>
    <x v="9"/>
  </r>
  <r>
    <n v="202209"/>
    <x v="14"/>
    <x v="3"/>
    <x v="1"/>
    <x v="3"/>
    <x v="4"/>
    <n v="988715.49999999919"/>
    <x v="9"/>
  </r>
  <r>
    <n v="202209"/>
    <x v="14"/>
    <x v="3"/>
    <x v="1"/>
    <x v="3"/>
    <x v="5"/>
    <n v="102625"/>
    <x v="9"/>
  </r>
  <r>
    <n v="202209"/>
    <x v="14"/>
    <x v="3"/>
    <x v="1"/>
    <x v="3"/>
    <x v="1"/>
    <n v="47522331.600000076"/>
    <x v="9"/>
  </r>
  <r>
    <n v="202209"/>
    <x v="14"/>
    <x v="3"/>
    <x v="1"/>
    <x v="3"/>
    <x v="6"/>
    <n v="652871.39999999967"/>
    <x v="9"/>
  </r>
  <r>
    <n v="202209"/>
    <x v="14"/>
    <x v="3"/>
    <x v="1"/>
    <x v="3"/>
    <x v="7"/>
    <n v="29537.9"/>
    <x v="9"/>
  </r>
  <r>
    <n v="202209"/>
    <x v="14"/>
    <x v="3"/>
    <x v="1"/>
    <x v="3"/>
    <x v="2"/>
    <n v="23487.399999999998"/>
    <x v="9"/>
  </r>
  <r>
    <n v="202209"/>
    <x v="14"/>
    <x v="3"/>
    <x v="1"/>
    <x v="3"/>
    <x v="8"/>
    <n v="43646.400000000001"/>
    <x v="9"/>
  </r>
  <r>
    <n v="202209"/>
    <x v="14"/>
    <x v="4"/>
    <x v="0"/>
    <x v="5"/>
    <x v="6"/>
    <n v="571047.9"/>
    <x v="9"/>
  </r>
  <r>
    <n v="202209"/>
    <x v="14"/>
    <x v="4"/>
    <x v="1"/>
    <x v="5"/>
    <x v="0"/>
    <n v="2616163.5000000033"/>
    <x v="9"/>
  </r>
  <r>
    <n v="202209"/>
    <x v="14"/>
    <x v="4"/>
    <x v="1"/>
    <x v="5"/>
    <x v="4"/>
    <n v="66124.099999999991"/>
    <x v="9"/>
  </r>
  <r>
    <n v="202209"/>
    <x v="14"/>
    <x v="4"/>
    <x v="1"/>
    <x v="5"/>
    <x v="5"/>
    <n v="197214.10000000003"/>
    <x v="9"/>
  </r>
  <r>
    <n v="202209"/>
    <x v="14"/>
    <x v="4"/>
    <x v="1"/>
    <x v="5"/>
    <x v="1"/>
    <n v="1307424.3"/>
    <x v="9"/>
  </r>
  <r>
    <n v="202209"/>
    <x v="14"/>
    <x v="4"/>
    <x v="1"/>
    <x v="5"/>
    <x v="6"/>
    <n v="59465168.100000158"/>
    <x v="9"/>
  </r>
  <r>
    <n v="202209"/>
    <x v="14"/>
    <x v="4"/>
    <x v="1"/>
    <x v="5"/>
    <x v="7"/>
    <n v="368796.1"/>
    <x v="9"/>
  </r>
  <r>
    <n v="202209"/>
    <x v="14"/>
    <x v="4"/>
    <x v="1"/>
    <x v="5"/>
    <x v="2"/>
    <n v="98548.6"/>
    <x v="9"/>
  </r>
  <r>
    <n v="202209"/>
    <x v="14"/>
    <x v="4"/>
    <x v="1"/>
    <x v="5"/>
    <x v="8"/>
    <n v="75099.299999999988"/>
    <x v="9"/>
  </r>
  <r>
    <n v="202209"/>
    <x v="14"/>
    <x v="5"/>
    <x v="0"/>
    <x v="6"/>
    <x v="0"/>
    <n v="23459"/>
    <x v="9"/>
  </r>
  <r>
    <n v="202209"/>
    <x v="14"/>
    <x v="5"/>
    <x v="0"/>
    <x v="6"/>
    <x v="6"/>
    <n v="22911.7"/>
    <x v="9"/>
  </r>
  <r>
    <n v="202209"/>
    <x v="14"/>
    <x v="5"/>
    <x v="0"/>
    <x v="6"/>
    <x v="7"/>
    <n v="3225957.4000000013"/>
    <x v="9"/>
  </r>
  <r>
    <n v="202209"/>
    <x v="14"/>
    <x v="5"/>
    <x v="1"/>
    <x v="6"/>
    <x v="0"/>
    <n v="494510.8"/>
    <x v="9"/>
  </r>
  <r>
    <n v="202209"/>
    <x v="14"/>
    <x v="5"/>
    <x v="1"/>
    <x v="6"/>
    <x v="4"/>
    <n v="18349.099999999999"/>
    <x v="9"/>
  </r>
  <r>
    <n v="202209"/>
    <x v="14"/>
    <x v="5"/>
    <x v="1"/>
    <x v="6"/>
    <x v="5"/>
    <n v="122342.5"/>
    <x v="9"/>
  </r>
  <r>
    <n v="202209"/>
    <x v="14"/>
    <x v="5"/>
    <x v="1"/>
    <x v="6"/>
    <x v="1"/>
    <n v="241529.70000000004"/>
    <x v="9"/>
  </r>
  <r>
    <n v="202209"/>
    <x v="14"/>
    <x v="5"/>
    <x v="1"/>
    <x v="6"/>
    <x v="6"/>
    <n v="456843.79999999981"/>
    <x v="9"/>
  </r>
  <r>
    <n v="202209"/>
    <x v="14"/>
    <x v="5"/>
    <x v="1"/>
    <x v="6"/>
    <x v="7"/>
    <n v="70692396.100000083"/>
    <x v="9"/>
  </r>
  <r>
    <n v="202209"/>
    <x v="14"/>
    <x v="5"/>
    <x v="1"/>
    <x v="6"/>
    <x v="2"/>
    <n v="476407.10000000009"/>
    <x v="9"/>
  </r>
  <r>
    <n v="202209"/>
    <x v="14"/>
    <x v="5"/>
    <x v="1"/>
    <x v="6"/>
    <x v="8"/>
    <n v="63287.799999999996"/>
    <x v="9"/>
  </r>
  <r>
    <n v="202209"/>
    <x v="14"/>
    <x v="5"/>
    <x v="1"/>
    <x v="6"/>
    <x v="3"/>
    <n v="12444.3"/>
    <x v="9"/>
  </r>
  <r>
    <n v="202209"/>
    <x v="14"/>
    <x v="5"/>
    <x v="1"/>
    <x v="6"/>
    <x v="9"/>
    <n v="0"/>
    <x v="9"/>
  </r>
  <r>
    <n v="202209"/>
    <x v="14"/>
    <x v="6"/>
    <x v="0"/>
    <x v="10"/>
    <x v="0"/>
    <n v="40649.699999999997"/>
    <x v="9"/>
  </r>
  <r>
    <n v="202209"/>
    <x v="14"/>
    <x v="6"/>
    <x v="0"/>
    <x v="10"/>
    <x v="4"/>
    <n v="9576"/>
    <x v="9"/>
  </r>
  <r>
    <n v="202209"/>
    <x v="14"/>
    <x v="6"/>
    <x v="0"/>
    <x v="10"/>
    <x v="1"/>
    <n v="25338.799999999999"/>
    <x v="9"/>
  </r>
  <r>
    <n v="202209"/>
    <x v="14"/>
    <x v="6"/>
    <x v="0"/>
    <x v="10"/>
    <x v="7"/>
    <n v="56004.399999999994"/>
    <x v="9"/>
  </r>
  <r>
    <n v="202209"/>
    <x v="14"/>
    <x v="6"/>
    <x v="0"/>
    <x v="10"/>
    <x v="2"/>
    <n v="7090269.9999999991"/>
    <x v="9"/>
  </r>
  <r>
    <n v="202209"/>
    <x v="14"/>
    <x v="6"/>
    <x v="1"/>
    <x v="10"/>
    <x v="0"/>
    <n v="4196771.7000000048"/>
    <x v="9"/>
  </r>
  <r>
    <n v="202209"/>
    <x v="14"/>
    <x v="6"/>
    <x v="1"/>
    <x v="10"/>
    <x v="4"/>
    <n v="50262.5"/>
    <x v="9"/>
  </r>
  <r>
    <n v="202209"/>
    <x v="14"/>
    <x v="6"/>
    <x v="1"/>
    <x v="10"/>
    <x v="5"/>
    <n v="14986.3"/>
    <x v="9"/>
  </r>
  <r>
    <n v="202209"/>
    <x v="14"/>
    <x v="6"/>
    <x v="1"/>
    <x v="10"/>
    <x v="1"/>
    <n v="527574.89999999991"/>
    <x v="9"/>
  </r>
  <r>
    <n v="202209"/>
    <x v="14"/>
    <x v="6"/>
    <x v="1"/>
    <x v="10"/>
    <x v="6"/>
    <n v="856757.99999999977"/>
    <x v="9"/>
  </r>
  <r>
    <n v="202209"/>
    <x v="14"/>
    <x v="6"/>
    <x v="1"/>
    <x v="10"/>
    <x v="7"/>
    <n v="1726483.7000000009"/>
    <x v="9"/>
  </r>
  <r>
    <n v="202209"/>
    <x v="14"/>
    <x v="6"/>
    <x v="1"/>
    <x v="10"/>
    <x v="2"/>
    <n v="66413656.40000014"/>
    <x v="9"/>
  </r>
  <r>
    <n v="202209"/>
    <x v="14"/>
    <x v="6"/>
    <x v="1"/>
    <x v="10"/>
    <x v="8"/>
    <n v="111643.20000000001"/>
    <x v="9"/>
  </r>
  <r>
    <n v="202209"/>
    <x v="14"/>
    <x v="6"/>
    <x v="1"/>
    <x v="10"/>
    <x v="3"/>
    <n v="5544"/>
    <x v="9"/>
  </r>
  <r>
    <n v="202209"/>
    <x v="14"/>
    <x v="7"/>
    <x v="0"/>
    <x v="12"/>
    <x v="0"/>
    <n v="2642039.2000000002"/>
    <x v="9"/>
  </r>
  <r>
    <n v="202209"/>
    <x v="14"/>
    <x v="7"/>
    <x v="0"/>
    <x v="12"/>
    <x v="4"/>
    <n v="73211.600000000006"/>
    <x v="9"/>
  </r>
  <r>
    <n v="202209"/>
    <x v="14"/>
    <x v="7"/>
    <x v="0"/>
    <x v="12"/>
    <x v="5"/>
    <n v="14223.3"/>
    <x v="9"/>
  </r>
  <r>
    <n v="202209"/>
    <x v="14"/>
    <x v="7"/>
    <x v="0"/>
    <x v="12"/>
    <x v="1"/>
    <n v="181802.70000000004"/>
    <x v="9"/>
  </r>
  <r>
    <n v="202209"/>
    <x v="14"/>
    <x v="7"/>
    <x v="0"/>
    <x v="12"/>
    <x v="6"/>
    <n v="11122"/>
    <x v="9"/>
  </r>
  <r>
    <n v="202209"/>
    <x v="14"/>
    <x v="7"/>
    <x v="0"/>
    <x v="12"/>
    <x v="2"/>
    <n v="11329.5"/>
    <x v="9"/>
  </r>
  <r>
    <n v="202209"/>
    <x v="14"/>
    <x v="7"/>
    <x v="0"/>
    <x v="12"/>
    <x v="8"/>
    <n v="7525364.5"/>
    <x v="9"/>
  </r>
  <r>
    <n v="202209"/>
    <x v="14"/>
    <x v="7"/>
    <x v="1"/>
    <x v="12"/>
    <x v="0"/>
    <n v="14626806.099999977"/>
    <x v="9"/>
  </r>
  <r>
    <n v="202209"/>
    <x v="14"/>
    <x v="7"/>
    <x v="1"/>
    <x v="12"/>
    <x v="4"/>
    <n v="415392.29999999993"/>
    <x v="9"/>
  </r>
  <r>
    <n v="202209"/>
    <x v="14"/>
    <x v="7"/>
    <x v="1"/>
    <x v="12"/>
    <x v="5"/>
    <n v="60355.600000000006"/>
    <x v="9"/>
  </r>
  <r>
    <n v="202209"/>
    <x v="14"/>
    <x v="7"/>
    <x v="1"/>
    <x v="12"/>
    <x v="1"/>
    <n v="1392377.2000000009"/>
    <x v="9"/>
  </r>
  <r>
    <n v="202209"/>
    <x v="14"/>
    <x v="7"/>
    <x v="1"/>
    <x v="12"/>
    <x v="6"/>
    <n v="91312.3"/>
    <x v="9"/>
  </r>
  <r>
    <n v="202209"/>
    <x v="14"/>
    <x v="7"/>
    <x v="1"/>
    <x v="12"/>
    <x v="7"/>
    <n v="35720.299999999996"/>
    <x v="9"/>
  </r>
  <r>
    <n v="202209"/>
    <x v="14"/>
    <x v="7"/>
    <x v="1"/>
    <x v="12"/>
    <x v="2"/>
    <n v="28609.8"/>
    <x v="9"/>
  </r>
  <r>
    <n v="202209"/>
    <x v="14"/>
    <x v="7"/>
    <x v="1"/>
    <x v="12"/>
    <x v="8"/>
    <n v="33514862.200000037"/>
    <x v="9"/>
  </r>
  <r>
    <n v="202209"/>
    <x v="15"/>
    <x v="0"/>
    <x v="0"/>
    <x v="0"/>
    <x v="0"/>
    <n v="501790.99999999994"/>
    <x v="10"/>
  </r>
  <r>
    <n v="202209"/>
    <x v="15"/>
    <x v="0"/>
    <x v="0"/>
    <x v="0"/>
    <x v="4"/>
    <n v="55009.5"/>
    <x v="10"/>
  </r>
  <r>
    <n v="202209"/>
    <x v="15"/>
    <x v="0"/>
    <x v="1"/>
    <x v="0"/>
    <x v="0"/>
    <n v="26593217.900000013"/>
    <x v="10"/>
  </r>
  <r>
    <n v="202209"/>
    <x v="15"/>
    <x v="0"/>
    <x v="1"/>
    <x v="0"/>
    <x v="4"/>
    <n v="1441469.4000000006"/>
    <x v="10"/>
  </r>
  <r>
    <n v="202209"/>
    <x v="15"/>
    <x v="0"/>
    <x v="1"/>
    <x v="0"/>
    <x v="5"/>
    <n v="135804.5"/>
    <x v="10"/>
  </r>
  <r>
    <n v="202209"/>
    <x v="15"/>
    <x v="0"/>
    <x v="1"/>
    <x v="0"/>
    <x v="1"/>
    <n v="2215031.4"/>
    <x v="10"/>
  </r>
  <r>
    <n v="202209"/>
    <x v="15"/>
    <x v="0"/>
    <x v="1"/>
    <x v="0"/>
    <x v="6"/>
    <n v="399130.09999999986"/>
    <x v="10"/>
  </r>
  <r>
    <n v="202209"/>
    <x v="15"/>
    <x v="0"/>
    <x v="1"/>
    <x v="0"/>
    <x v="7"/>
    <n v="126399.00000000001"/>
    <x v="10"/>
  </r>
  <r>
    <n v="202209"/>
    <x v="15"/>
    <x v="0"/>
    <x v="1"/>
    <x v="0"/>
    <x v="2"/>
    <n v="219658"/>
    <x v="10"/>
  </r>
  <r>
    <n v="202209"/>
    <x v="15"/>
    <x v="0"/>
    <x v="1"/>
    <x v="0"/>
    <x v="8"/>
    <n v="492433.59999999992"/>
    <x v="10"/>
  </r>
  <r>
    <n v="202209"/>
    <x v="15"/>
    <x v="0"/>
    <x v="1"/>
    <x v="0"/>
    <x v="3"/>
    <n v="84043.3"/>
    <x v="10"/>
  </r>
  <r>
    <n v="202209"/>
    <x v="15"/>
    <x v="1"/>
    <x v="0"/>
    <x v="1"/>
    <x v="4"/>
    <n v="579275.6"/>
    <x v="10"/>
  </r>
  <r>
    <n v="202209"/>
    <x v="15"/>
    <x v="1"/>
    <x v="0"/>
    <x v="1"/>
    <x v="1"/>
    <n v="104144.5"/>
    <x v="10"/>
  </r>
  <r>
    <n v="202209"/>
    <x v="15"/>
    <x v="1"/>
    <x v="1"/>
    <x v="1"/>
    <x v="0"/>
    <n v="2578774.2999999989"/>
    <x v="10"/>
  </r>
  <r>
    <n v="202209"/>
    <x v="15"/>
    <x v="1"/>
    <x v="1"/>
    <x v="1"/>
    <x v="4"/>
    <n v="10426969.000000004"/>
    <x v="10"/>
  </r>
  <r>
    <n v="202209"/>
    <x v="15"/>
    <x v="1"/>
    <x v="1"/>
    <x v="1"/>
    <x v="5"/>
    <n v="313649.7"/>
    <x v="10"/>
  </r>
  <r>
    <n v="202209"/>
    <x v="15"/>
    <x v="1"/>
    <x v="1"/>
    <x v="1"/>
    <x v="1"/>
    <n v="2257246.2000000002"/>
    <x v="10"/>
  </r>
  <r>
    <n v="202209"/>
    <x v="15"/>
    <x v="1"/>
    <x v="1"/>
    <x v="1"/>
    <x v="6"/>
    <n v="89891.099999999991"/>
    <x v="10"/>
  </r>
  <r>
    <n v="202209"/>
    <x v="15"/>
    <x v="1"/>
    <x v="1"/>
    <x v="1"/>
    <x v="7"/>
    <n v="258530"/>
    <x v="10"/>
  </r>
  <r>
    <n v="202209"/>
    <x v="15"/>
    <x v="1"/>
    <x v="1"/>
    <x v="1"/>
    <x v="2"/>
    <n v="102314.7"/>
    <x v="10"/>
  </r>
  <r>
    <n v="202209"/>
    <x v="15"/>
    <x v="1"/>
    <x v="1"/>
    <x v="1"/>
    <x v="8"/>
    <n v="116163.79999999999"/>
    <x v="10"/>
  </r>
  <r>
    <n v="202209"/>
    <x v="15"/>
    <x v="2"/>
    <x v="1"/>
    <x v="2"/>
    <x v="0"/>
    <n v="113565.5"/>
    <x v="10"/>
  </r>
  <r>
    <n v="202209"/>
    <x v="15"/>
    <x v="2"/>
    <x v="1"/>
    <x v="2"/>
    <x v="4"/>
    <n v="52197.599999999999"/>
    <x v="10"/>
  </r>
  <r>
    <n v="202209"/>
    <x v="15"/>
    <x v="2"/>
    <x v="1"/>
    <x v="2"/>
    <x v="5"/>
    <n v="2354157.8000000012"/>
    <x v="10"/>
  </r>
  <r>
    <n v="202209"/>
    <x v="15"/>
    <x v="2"/>
    <x v="1"/>
    <x v="2"/>
    <x v="1"/>
    <n v="69612.900000000009"/>
    <x v="10"/>
  </r>
  <r>
    <n v="202209"/>
    <x v="15"/>
    <x v="2"/>
    <x v="1"/>
    <x v="2"/>
    <x v="6"/>
    <n v="38201.799999999996"/>
    <x v="10"/>
  </r>
  <r>
    <n v="202209"/>
    <x v="15"/>
    <x v="2"/>
    <x v="1"/>
    <x v="2"/>
    <x v="7"/>
    <n v="305840.90000000002"/>
    <x v="10"/>
  </r>
  <r>
    <n v="202209"/>
    <x v="15"/>
    <x v="3"/>
    <x v="1"/>
    <x v="3"/>
    <x v="0"/>
    <n v="2724927.0999999996"/>
    <x v="10"/>
  </r>
  <r>
    <n v="202209"/>
    <x v="15"/>
    <x v="3"/>
    <x v="1"/>
    <x v="3"/>
    <x v="4"/>
    <n v="618010.1"/>
    <x v="10"/>
  </r>
  <r>
    <n v="202209"/>
    <x v="15"/>
    <x v="3"/>
    <x v="1"/>
    <x v="3"/>
    <x v="5"/>
    <n v="63554.400000000001"/>
    <x v="10"/>
  </r>
  <r>
    <n v="202209"/>
    <x v="15"/>
    <x v="3"/>
    <x v="1"/>
    <x v="3"/>
    <x v="1"/>
    <n v="6166031.1999999955"/>
    <x v="10"/>
  </r>
  <r>
    <n v="202209"/>
    <x v="15"/>
    <x v="3"/>
    <x v="1"/>
    <x v="3"/>
    <x v="6"/>
    <n v="155006.79999999999"/>
    <x v="10"/>
  </r>
  <r>
    <n v="202209"/>
    <x v="15"/>
    <x v="3"/>
    <x v="1"/>
    <x v="3"/>
    <x v="7"/>
    <n v="102074.7"/>
    <x v="10"/>
  </r>
  <r>
    <n v="202209"/>
    <x v="15"/>
    <x v="3"/>
    <x v="1"/>
    <x v="3"/>
    <x v="8"/>
    <n v="33551.699999999997"/>
    <x v="10"/>
  </r>
  <r>
    <n v="202209"/>
    <x v="15"/>
    <x v="3"/>
    <x v="1"/>
    <x v="3"/>
    <x v="3"/>
    <n v="242952.3"/>
    <x v="10"/>
  </r>
  <r>
    <n v="202209"/>
    <x v="15"/>
    <x v="3"/>
    <x v="2"/>
    <x v="15"/>
    <x v="0"/>
    <n v="701694.20000000007"/>
    <x v="10"/>
  </r>
  <r>
    <n v="202209"/>
    <x v="15"/>
    <x v="3"/>
    <x v="2"/>
    <x v="15"/>
    <x v="5"/>
    <n v="34381.5"/>
    <x v="10"/>
  </r>
  <r>
    <n v="202209"/>
    <x v="15"/>
    <x v="3"/>
    <x v="2"/>
    <x v="15"/>
    <x v="1"/>
    <n v="934110.9"/>
    <x v="10"/>
  </r>
  <r>
    <n v="202209"/>
    <x v="15"/>
    <x v="4"/>
    <x v="1"/>
    <x v="5"/>
    <x v="0"/>
    <n v="967038.6"/>
    <x v="10"/>
  </r>
  <r>
    <n v="202209"/>
    <x v="15"/>
    <x v="4"/>
    <x v="1"/>
    <x v="5"/>
    <x v="4"/>
    <n v="181428.2"/>
    <x v="10"/>
  </r>
  <r>
    <n v="202209"/>
    <x v="15"/>
    <x v="4"/>
    <x v="1"/>
    <x v="5"/>
    <x v="5"/>
    <n v="68523"/>
    <x v="10"/>
  </r>
  <r>
    <n v="202209"/>
    <x v="15"/>
    <x v="4"/>
    <x v="1"/>
    <x v="5"/>
    <x v="1"/>
    <n v="598628.70000000007"/>
    <x v="10"/>
  </r>
  <r>
    <n v="202209"/>
    <x v="15"/>
    <x v="4"/>
    <x v="1"/>
    <x v="5"/>
    <x v="6"/>
    <n v="8921446.7399999965"/>
    <x v="10"/>
  </r>
  <r>
    <n v="202209"/>
    <x v="15"/>
    <x v="4"/>
    <x v="1"/>
    <x v="5"/>
    <x v="7"/>
    <n v="880746.40000000014"/>
    <x v="10"/>
  </r>
  <r>
    <n v="202209"/>
    <x v="15"/>
    <x v="4"/>
    <x v="1"/>
    <x v="5"/>
    <x v="2"/>
    <n v="168051.1"/>
    <x v="10"/>
  </r>
  <r>
    <n v="202209"/>
    <x v="15"/>
    <x v="4"/>
    <x v="1"/>
    <x v="5"/>
    <x v="8"/>
    <n v="39592"/>
    <x v="10"/>
  </r>
  <r>
    <n v="202209"/>
    <x v="15"/>
    <x v="5"/>
    <x v="1"/>
    <x v="6"/>
    <x v="0"/>
    <n v="953760.60000000033"/>
    <x v="10"/>
  </r>
  <r>
    <n v="202209"/>
    <x v="15"/>
    <x v="5"/>
    <x v="1"/>
    <x v="6"/>
    <x v="4"/>
    <n v="146464.5"/>
    <x v="10"/>
  </r>
  <r>
    <n v="202209"/>
    <x v="15"/>
    <x v="5"/>
    <x v="1"/>
    <x v="6"/>
    <x v="5"/>
    <n v="90204.800000000003"/>
    <x v="10"/>
  </r>
  <r>
    <n v="202209"/>
    <x v="15"/>
    <x v="5"/>
    <x v="1"/>
    <x v="6"/>
    <x v="1"/>
    <n v="218527.7"/>
    <x v="10"/>
  </r>
  <r>
    <n v="202209"/>
    <x v="15"/>
    <x v="5"/>
    <x v="1"/>
    <x v="6"/>
    <x v="6"/>
    <n v="641922.19999999984"/>
    <x v="10"/>
  </r>
  <r>
    <n v="202209"/>
    <x v="15"/>
    <x v="5"/>
    <x v="1"/>
    <x v="6"/>
    <x v="7"/>
    <n v="9094866.8999999985"/>
    <x v="10"/>
  </r>
  <r>
    <n v="202209"/>
    <x v="15"/>
    <x v="5"/>
    <x v="1"/>
    <x v="6"/>
    <x v="2"/>
    <n v="380220.99999999983"/>
    <x v="10"/>
  </r>
  <r>
    <n v="202209"/>
    <x v="15"/>
    <x v="5"/>
    <x v="1"/>
    <x v="6"/>
    <x v="8"/>
    <n v="159560.9"/>
    <x v="10"/>
  </r>
  <r>
    <n v="202209"/>
    <x v="15"/>
    <x v="5"/>
    <x v="1"/>
    <x v="6"/>
    <x v="3"/>
    <n v="0"/>
    <x v="10"/>
  </r>
  <r>
    <n v="202209"/>
    <x v="15"/>
    <x v="5"/>
    <x v="2"/>
    <x v="7"/>
    <x v="7"/>
    <n v="771007.19999999984"/>
    <x v="10"/>
  </r>
  <r>
    <n v="202209"/>
    <x v="15"/>
    <x v="6"/>
    <x v="1"/>
    <x v="10"/>
    <x v="0"/>
    <n v="4514151.8999999994"/>
    <x v="10"/>
  </r>
  <r>
    <n v="202209"/>
    <x v="15"/>
    <x v="6"/>
    <x v="1"/>
    <x v="10"/>
    <x v="4"/>
    <n v="382732.7"/>
    <x v="10"/>
  </r>
  <r>
    <n v="202209"/>
    <x v="15"/>
    <x v="6"/>
    <x v="1"/>
    <x v="10"/>
    <x v="5"/>
    <n v="146892.20000000001"/>
    <x v="10"/>
  </r>
  <r>
    <n v="202209"/>
    <x v="15"/>
    <x v="6"/>
    <x v="1"/>
    <x v="10"/>
    <x v="1"/>
    <n v="709495.09999999974"/>
    <x v="10"/>
  </r>
  <r>
    <n v="202209"/>
    <x v="15"/>
    <x v="6"/>
    <x v="1"/>
    <x v="10"/>
    <x v="6"/>
    <n v="1160262.1999999997"/>
    <x v="10"/>
  </r>
  <r>
    <n v="202209"/>
    <x v="15"/>
    <x v="6"/>
    <x v="1"/>
    <x v="10"/>
    <x v="7"/>
    <n v="3157173.4000000004"/>
    <x v="10"/>
  </r>
  <r>
    <n v="202209"/>
    <x v="15"/>
    <x v="6"/>
    <x v="1"/>
    <x v="10"/>
    <x v="2"/>
    <n v="11419307.4"/>
    <x v="10"/>
  </r>
  <r>
    <n v="202209"/>
    <x v="15"/>
    <x v="6"/>
    <x v="1"/>
    <x v="10"/>
    <x v="8"/>
    <n v="120500.30000000002"/>
    <x v="10"/>
  </r>
  <r>
    <n v="202209"/>
    <x v="15"/>
    <x v="7"/>
    <x v="0"/>
    <x v="12"/>
    <x v="0"/>
    <n v="35341.5"/>
    <x v="10"/>
  </r>
  <r>
    <n v="202209"/>
    <x v="15"/>
    <x v="7"/>
    <x v="0"/>
    <x v="12"/>
    <x v="7"/>
    <n v="35141.5"/>
    <x v="10"/>
  </r>
  <r>
    <n v="202209"/>
    <x v="15"/>
    <x v="7"/>
    <x v="0"/>
    <x v="12"/>
    <x v="2"/>
    <n v="21906.6"/>
    <x v="10"/>
  </r>
  <r>
    <n v="202209"/>
    <x v="15"/>
    <x v="7"/>
    <x v="0"/>
    <x v="12"/>
    <x v="8"/>
    <n v="836580.6"/>
    <x v="10"/>
  </r>
  <r>
    <n v="202209"/>
    <x v="15"/>
    <x v="7"/>
    <x v="1"/>
    <x v="12"/>
    <x v="0"/>
    <n v="1530889.2000000007"/>
    <x v="10"/>
  </r>
  <r>
    <n v="202209"/>
    <x v="15"/>
    <x v="7"/>
    <x v="1"/>
    <x v="12"/>
    <x v="4"/>
    <n v="151903.79999999996"/>
    <x v="10"/>
  </r>
  <r>
    <n v="202209"/>
    <x v="15"/>
    <x v="7"/>
    <x v="1"/>
    <x v="12"/>
    <x v="1"/>
    <n v="170138.89999999997"/>
    <x v="10"/>
  </r>
  <r>
    <n v="202209"/>
    <x v="15"/>
    <x v="7"/>
    <x v="1"/>
    <x v="12"/>
    <x v="8"/>
    <n v="4731526.799999997"/>
    <x v="10"/>
  </r>
  <r>
    <n v="202209"/>
    <x v="16"/>
    <x v="0"/>
    <x v="1"/>
    <x v="0"/>
    <x v="0"/>
    <n v="698502"/>
    <x v="11"/>
  </r>
  <r>
    <n v="202209"/>
    <x v="16"/>
    <x v="0"/>
    <x v="1"/>
    <x v="0"/>
    <x v="4"/>
    <n v="66970.100000000006"/>
    <x v="11"/>
  </r>
  <r>
    <n v="202209"/>
    <x v="16"/>
    <x v="0"/>
    <x v="1"/>
    <x v="0"/>
    <x v="6"/>
    <n v="4386.6000000000004"/>
    <x v="11"/>
  </r>
  <r>
    <n v="202209"/>
    <x v="16"/>
    <x v="0"/>
    <x v="1"/>
    <x v="0"/>
    <x v="2"/>
    <n v="67210.100000000006"/>
    <x v="11"/>
  </r>
  <r>
    <n v="202209"/>
    <x v="16"/>
    <x v="0"/>
    <x v="1"/>
    <x v="0"/>
    <x v="8"/>
    <n v="338804.5"/>
    <x v="11"/>
  </r>
  <r>
    <n v="202209"/>
    <x v="16"/>
    <x v="3"/>
    <x v="1"/>
    <x v="3"/>
    <x v="0"/>
    <n v="942464.20000000007"/>
    <x v="11"/>
  </r>
  <r>
    <n v="202209"/>
    <x v="16"/>
    <x v="3"/>
    <x v="1"/>
    <x v="3"/>
    <x v="4"/>
    <n v="352146.5"/>
    <x v="11"/>
  </r>
  <r>
    <n v="202209"/>
    <x v="16"/>
    <x v="3"/>
    <x v="1"/>
    <x v="3"/>
    <x v="5"/>
    <n v="115026.4"/>
    <x v="11"/>
  </r>
  <r>
    <n v="202209"/>
    <x v="16"/>
    <x v="3"/>
    <x v="1"/>
    <x v="3"/>
    <x v="1"/>
    <n v="1376661.3"/>
    <x v="11"/>
  </r>
  <r>
    <n v="202209"/>
    <x v="16"/>
    <x v="3"/>
    <x v="1"/>
    <x v="3"/>
    <x v="6"/>
    <n v="20227.100000000002"/>
    <x v="11"/>
  </r>
  <r>
    <n v="202209"/>
    <x v="16"/>
    <x v="3"/>
    <x v="1"/>
    <x v="3"/>
    <x v="7"/>
    <n v="65555.299999999988"/>
    <x v="11"/>
  </r>
  <r>
    <n v="202209"/>
    <x v="16"/>
    <x v="3"/>
    <x v="1"/>
    <x v="3"/>
    <x v="8"/>
    <n v="59171.7"/>
    <x v="11"/>
  </r>
  <r>
    <n v="202209"/>
    <x v="16"/>
    <x v="4"/>
    <x v="1"/>
    <x v="5"/>
    <x v="0"/>
    <n v="136715.70000000001"/>
    <x v="11"/>
  </r>
  <r>
    <n v="202209"/>
    <x v="16"/>
    <x v="4"/>
    <x v="1"/>
    <x v="5"/>
    <x v="4"/>
    <n v="140614.9"/>
    <x v="11"/>
  </r>
  <r>
    <n v="202209"/>
    <x v="16"/>
    <x v="4"/>
    <x v="1"/>
    <x v="5"/>
    <x v="6"/>
    <n v="450113.89999999997"/>
    <x v="11"/>
  </r>
  <r>
    <n v="202209"/>
    <x v="16"/>
    <x v="4"/>
    <x v="1"/>
    <x v="5"/>
    <x v="7"/>
    <n v="430861.60000000003"/>
    <x v="11"/>
  </r>
  <r>
    <n v="202209"/>
    <x v="16"/>
    <x v="4"/>
    <x v="1"/>
    <x v="5"/>
    <x v="8"/>
    <n v="7067.3"/>
    <x v="11"/>
  </r>
  <r>
    <n v="202209"/>
    <x v="16"/>
    <x v="7"/>
    <x v="1"/>
    <x v="12"/>
    <x v="0"/>
    <n v="143783"/>
    <x v="11"/>
  </r>
  <r>
    <n v="202209"/>
    <x v="16"/>
    <x v="7"/>
    <x v="1"/>
    <x v="12"/>
    <x v="8"/>
    <n v="576350.5"/>
    <x v="11"/>
  </r>
  <r>
    <n v="202112"/>
    <x v="17"/>
    <x v="0"/>
    <x v="1"/>
    <x v="0"/>
    <x v="0"/>
    <n v="4090931.7442667731"/>
    <x v="12"/>
  </r>
  <r>
    <n v="202112"/>
    <x v="17"/>
    <x v="0"/>
    <x v="1"/>
    <x v="0"/>
    <x v="4"/>
    <n v="73574.326500000316"/>
    <x v="12"/>
  </r>
  <r>
    <n v="202112"/>
    <x v="17"/>
    <x v="0"/>
    <x v="1"/>
    <x v="0"/>
    <x v="5"/>
    <n v="6078.8000000000029"/>
    <x v="12"/>
  </r>
  <r>
    <n v="202112"/>
    <x v="17"/>
    <x v="0"/>
    <x v="1"/>
    <x v="0"/>
    <x v="1"/>
    <n v="105156.00110000027"/>
    <x v="12"/>
  </r>
  <r>
    <n v="202112"/>
    <x v="17"/>
    <x v="0"/>
    <x v="1"/>
    <x v="0"/>
    <x v="6"/>
    <n v="18908.208099999989"/>
    <x v="12"/>
  </r>
  <r>
    <n v="202112"/>
    <x v="17"/>
    <x v="0"/>
    <x v="1"/>
    <x v="0"/>
    <x v="7"/>
    <n v="17172.699999999983"/>
    <x v="12"/>
  </r>
  <r>
    <n v="202112"/>
    <x v="17"/>
    <x v="0"/>
    <x v="1"/>
    <x v="0"/>
    <x v="2"/>
    <n v="25137.071599999996"/>
    <x v="12"/>
  </r>
  <r>
    <n v="202112"/>
    <x v="17"/>
    <x v="0"/>
    <x v="1"/>
    <x v="0"/>
    <x v="8"/>
    <n v="69821.462733333494"/>
    <x v="12"/>
  </r>
  <r>
    <n v="202112"/>
    <x v="17"/>
    <x v="2"/>
    <x v="1"/>
    <x v="2"/>
    <x v="0"/>
    <n v="1836.6"/>
    <x v="12"/>
  </r>
  <r>
    <n v="202112"/>
    <x v="17"/>
    <x v="2"/>
    <x v="1"/>
    <x v="2"/>
    <x v="4"/>
    <n v="1275.3"/>
    <x v="12"/>
  </r>
  <r>
    <n v="202112"/>
    <x v="17"/>
    <x v="2"/>
    <x v="1"/>
    <x v="2"/>
    <x v="5"/>
    <n v="501393.6"/>
    <x v="12"/>
  </r>
  <r>
    <n v="202112"/>
    <x v="17"/>
    <x v="2"/>
    <x v="1"/>
    <x v="2"/>
    <x v="1"/>
    <n v="496.9"/>
    <x v="12"/>
  </r>
  <r>
    <n v="202112"/>
    <x v="17"/>
    <x v="2"/>
    <x v="1"/>
    <x v="2"/>
    <x v="6"/>
    <n v="104255.4"/>
    <x v="12"/>
  </r>
  <r>
    <n v="202112"/>
    <x v="17"/>
    <x v="2"/>
    <x v="1"/>
    <x v="2"/>
    <x v="7"/>
    <n v="117483.4"/>
    <x v="12"/>
  </r>
  <r>
    <n v="202112"/>
    <x v="17"/>
    <x v="2"/>
    <x v="1"/>
    <x v="2"/>
    <x v="2"/>
    <n v="2486.9"/>
    <x v="12"/>
  </r>
  <r>
    <n v="202112"/>
    <x v="17"/>
    <x v="2"/>
    <x v="1"/>
    <x v="2"/>
    <x v="8"/>
    <n v="933.5"/>
    <x v="12"/>
  </r>
  <r>
    <n v="202112"/>
    <x v="17"/>
    <x v="3"/>
    <x v="1"/>
    <x v="3"/>
    <x v="0"/>
    <n v="88876.7"/>
    <x v="12"/>
  </r>
  <r>
    <n v="202112"/>
    <x v="17"/>
    <x v="3"/>
    <x v="1"/>
    <x v="3"/>
    <x v="4"/>
    <n v="75170.3"/>
    <x v="12"/>
  </r>
  <r>
    <n v="202112"/>
    <x v="17"/>
    <x v="3"/>
    <x v="1"/>
    <x v="3"/>
    <x v="5"/>
    <n v="29176.400000000001"/>
    <x v="12"/>
  </r>
  <r>
    <n v="202112"/>
    <x v="17"/>
    <x v="3"/>
    <x v="1"/>
    <x v="3"/>
    <x v="1"/>
    <n v="1290685.5"/>
    <x v="12"/>
  </r>
  <r>
    <n v="202112"/>
    <x v="17"/>
    <x v="3"/>
    <x v="1"/>
    <x v="3"/>
    <x v="6"/>
    <n v="27046.5"/>
    <x v="12"/>
  </r>
  <r>
    <n v="202112"/>
    <x v="17"/>
    <x v="3"/>
    <x v="1"/>
    <x v="3"/>
    <x v="7"/>
    <n v="2417.5"/>
    <x v="12"/>
  </r>
  <r>
    <n v="202112"/>
    <x v="17"/>
    <x v="3"/>
    <x v="1"/>
    <x v="3"/>
    <x v="2"/>
    <n v="547"/>
    <x v="12"/>
  </r>
  <r>
    <n v="202112"/>
    <x v="17"/>
    <x v="3"/>
    <x v="1"/>
    <x v="3"/>
    <x v="8"/>
    <n v="3713.7"/>
    <x v="12"/>
  </r>
  <r>
    <n v="202112"/>
    <x v="17"/>
    <x v="4"/>
    <x v="1"/>
    <x v="5"/>
    <x v="0"/>
    <n v="64440.2"/>
    <x v="12"/>
  </r>
  <r>
    <n v="202112"/>
    <x v="17"/>
    <x v="4"/>
    <x v="1"/>
    <x v="5"/>
    <x v="4"/>
    <n v="6683"/>
    <x v="12"/>
  </r>
  <r>
    <n v="202112"/>
    <x v="17"/>
    <x v="4"/>
    <x v="1"/>
    <x v="5"/>
    <x v="5"/>
    <n v="616.1"/>
    <x v="12"/>
  </r>
  <r>
    <n v="202112"/>
    <x v="17"/>
    <x v="4"/>
    <x v="1"/>
    <x v="5"/>
    <x v="1"/>
    <n v="10175"/>
    <x v="12"/>
  </r>
  <r>
    <n v="202112"/>
    <x v="17"/>
    <x v="4"/>
    <x v="1"/>
    <x v="5"/>
    <x v="6"/>
    <n v="1566297.2"/>
    <x v="12"/>
  </r>
  <r>
    <n v="202112"/>
    <x v="17"/>
    <x v="4"/>
    <x v="1"/>
    <x v="5"/>
    <x v="7"/>
    <n v="24518.1"/>
    <x v="12"/>
  </r>
  <r>
    <n v="202112"/>
    <x v="17"/>
    <x v="4"/>
    <x v="1"/>
    <x v="5"/>
    <x v="2"/>
    <n v="31599.9"/>
    <x v="12"/>
  </r>
  <r>
    <n v="202112"/>
    <x v="17"/>
    <x v="4"/>
    <x v="1"/>
    <x v="5"/>
    <x v="8"/>
    <n v="1081.3"/>
    <x v="12"/>
  </r>
  <r>
    <n v="202112"/>
    <x v="17"/>
    <x v="5"/>
    <x v="1"/>
    <x v="6"/>
    <x v="0"/>
    <n v="14569.299999999956"/>
    <x v="12"/>
  </r>
  <r>
    <n v="202112"/>
    <x v="17"/>
    <x v="5"/>
    <x v="1"/>
    <x v="6"/>
    <x v="4"/>
    <n v="12149.599999999991"/>
    <x v="12"/>
  </r>
  <r>
    <n v="202112"/>
    <x v="17"/>
    <x v="5"/>
    <x v="1"/>
    <x v="6"/>
    <x v="5"/>
    <n v="14497.699999999983"/>
    <x v="12"/>
  </r>
  <r>
    <n v="202112"/>
    <x v="17"/>
    <x v="5"/>
    <x v="1"/>
    <x v="6"/>
    <x v="1"/>
    <n v="6026.7000000000062"/>
    <x v="12"/>
  </r>
  <r>
    <n v="202112"/>
    <x v="17"/>
    <x v="5"/>
    <x v="1"/>
    <x v="6"/>
    <x v="6"/>
    <n v="15610.499999999958"/>
    <x v="12"/>
  </r>
  <r>
    <n v="202112"/>
    <x v="17"/>
    <x v="5"/>
    <x v="1"/>
    <x v="6"/>
    <x v="7"/>
    <n v="1350151.9000000695"/>
    <x v="12"/>
  </r>
  <r>
    <n v="202112"/>
    <x v="17"/>
    <x v="5"/>
    <x v="1"/>
    <x v="6"/>
    <x v="2"/>
    <n v="22590.299999999981"/>
    <x v="12"/>
  </r>
  <r>
    <n v="202112"/>
    <x v="17"/>
    <x v="5"/>
    <x v="1"/>
    <x v="6"/>
    <x v="8"/>
    <n v="1781.6999999999989"/>
    <x v="12"/>
  </r>
  <r>
    <m/>
    <x v="6"/>
    <x v="5"/>
    <x v="2"/>
    <x v="8"/>
    <x v="7"/>
    <n v="1"/>
    <x v="4"/>
  </r>
  <r>
    <m/>
    <x v="6"/>
    <x v="5"/>
    <x v="2"/>
    <x v="9"/>
    <x v="7"/>
    <n v="1"/>
    <x v="4"/>
  </r>
  <r>
    <m/>
    <x v="17"/>
    <x v="6"/>
    <x v="1"/>
    <x v="6"/>
    <x v="2"/>
    <n v="1"/>
    <x v="12"/>
  </r>
  <r>
    <m/>
    <x v="18"/>
    <x v="8"/>
    <x v="3"/>
    <x v="35"/>
    <x v="10"/>
    <m/>
    <x v="1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x v="0"/>
    <s v="321"/>
    <s v="ATS DELLA CITTA' METROPOLITANA DI MILANO"/>
    <n v="0"/>
    <n v="0"/>
    <n v="0"/>
    <n v="0"/>
    <n v="0"/>
    <n v="0"/>
    <n v="0"/>
    <n v="0"/>
    <n v="0"/>
  </r>
  <r>
    <x v="0"/>
    <s v="322"/>
    <s v="ATS DELL'INSUBRIA"/>
    <n v="0"/>
    <n v="0"/>
    <n v="0"/>
    <n v="0"/>
    <n v="0"/>
    <n v="0"/>
    <n v="0"/>
    <n v="0"/>
    <n v="0"/>
  </r>
  <r>
    <x v="0"/>
    <s v="323"/>
    <s v="ATS DELLA MONTAGNA"/>
    <n v="0"/>
    <n v="0"/>
    <n v="0"/>
    <n v="0"/>
    <n v="0"/>
    <n v="0"/>
    <n v="0"/>
    <n v="0"/>
    <n v="0"/>
  </r>
  <r>
    <x v="0"/>
    <s v="324"/>
    <s v="ATS DELLA BRIANZA"/>
    <n v="1588009.95"/>
    <n v="18447.600260619976"/>
    <n v="567.79958883951849"/>
    <n v="662.36187235988507"/>
    <n v="1568332.1882781805"/>
    <n v="0"/>
    <n v="0"/>
    <n v="0"/>
    <n v="0"/>
  </r>
  <r>
    <x v="0"/>
    <s v="325"/>
    <s v="ATS DI BERGAMO"/>
    <n v="0"/>
    <n v="0"/>
    <n v="0"/>
    <n v="0"/>
    <n v="0"/>
    <n v="0"/>
    <n v="0"/>
    <n v="0"/>
    <n v="0"/>
  </r>
  <r>
    <x v="0"/>
    <s v="326"/>
    <s v="ATS DI BRESCIA"/>
    <n v="3441752.63625"/>
    <n v="6616.89961077112"/>
    <n v="3255.6947717501507"/>
    <n v="2914.6742732129192"/>
    <n v="0"/>
    <n v="254.58476040637095"/>
    <n v="3425900.9807226695"/>
    <n v="2809.8021111899893"/>
    <n v="0"/>
  </r>
  <r>
    <x v="0"/>
    <s v="327"/>
    <s v="ATS DELLA VAL PADANA"/>
    <n v="286989.75"/>
    <n v="0"/>
    <n v="0"/>
    <n v="0"/>
    <n v="0"/>
    <n v="0"/>
    <n v="372.2307587258386"/>
    <n v="286604.73347560049"/>
    <n v="12.785765673685315"/>
  </r>
  <r>
    <x v="0"/>
    <s v="328"/>
    <s v="ATS DI PAVIA"/>
    <n v="0"/>
    <n v="0"/>
    <n v="0"/>
    <n v="0"/>
    <n v="0"/>
    <n v="0"/>
    <n v="0"/>
    <n v="0"/>
    <n v="0"/>
  </r>
  <r>
    <x v="1"/>
    <s v="321"/>
    <s v="ATS DELLA CITTA' METROPOLITANA DI MILANO"/>
    <n v="7065937.7400733354"/>
    <n v="6730017.4141795766"/>
    <n v="149663.52210532327"/>
    <n v="0"/>
    <n v="182699.74551472586"/>
    <n v="0"/>
    <n v="2022.9374648981752"/>
    <n v="0"/>
    <n v="1534.1208088102367"/>
  </r>
  <r>
    <x v="1"/>
    <s v="322"/>
    <s v="ATS DELL'INSUBRIA"/>
    <n v="2014621.2670919187"/>
    <n v="8334.7591657727553"/>
    <n v="2000075.0356356911"/>
    <n v="1922.9788419280412"/>
    <n v="2283.1995143362328"/>
    <n v="2005.293934190486"/>
    <n v="0"/>
    <n v="0"/>
    <n v="0"/>
  </r>
  <r>
    <x v="1"/>
    <s v="323"/>
    <s v="ATS DELLA MONTAGNA"/>
    <n v="1217271.2193201007"/>
    <n v="4302.0312512472701"/>
    <n v="0"/>
    <n v="1199863.3688298305"/>
    <n v="1725.3510317785558"/>
    <n v="5165.3074999519104"/>
    <n v="6215.1607072925372"/>
    <n v="0"/>
    <n v="0"/>
  </r>
  <r>
    <x v="1"/>
    <s v="324"/>
    <s v="ATS DELLA BRIANZA"/>
    <n v="4581712.2040459989"/>
    <n v="30371.714256828203"/>
    <n v="2974.3595185855388"/>
    <n v="2006.7425529105258"/>
    <n v="4539951.0688642543"/>
    <n v="6408.3188534208839"/>
    <n v="0"/>
    <n v="0"/>
    <n v="0"/>
  </r>
  <r>
    <x v="1"/>
    <s v="325"/>
    <s v="ATS DI BERGAMO"/>
    <n v="227919.63086420015"/>
    <n v="14573.024352194861"/>
    <n v="0"/>
    <n v="0"/>
    <n v="0"/>
    <n v="213346.6065120053"/>
    <n v="0"/>
    <n v="0"/>
    <n v="0"/>
  </r>
  <r>
    <x v="1"/>
    <s v="326"/>
    <s v="ATS DI BRESCIA"/>
    <n v="535564.69179771584"/>
    <n v="0"/>
    <n v="0"/>
    <n v="0"/>
    <n v="0"/>
    <n v="0"/>
    <n v="535564.69179771584"/>
    <n v="0"/>
    <n v="0"/>
  </r>
  <r>
    <x v="1"/>
    <s v="327"/>
    <s v="ATS DELLA VAL PADANA"/>
    <n v="3688172.4779885113"/>
    <n v="13503.847968632603"/>
    <n v="0"/>
    <n v="0"/>
    <n v="0"/>
    <n v="0"/>
    <n v="1344.0072125167553"/>
    <n v="3673324.6228073617"/>
    <n v="0"/>
  </r>
  <r>
    <x v="1"/>
    <s v="328"/>
    <s v="ATS DI PAVIA"/>
    <n v="0"/>
    <n v="0"/>
    <n v="0"/>
    <n v="0"/>
    <n v="0"/>
    <n v="0"/>
    <n v="0"/>
    <n v="0"/>
    <n v="0"/>
  </r>
  <r>
    <x v="2"/>
    <s v="321"/>
    <s v="ATS DELLA CITTA' METROPOLITANA DI MILANO"/>
    <n v="11101682.659926666"/>
    <n v="10484146.570969082"/>
    <n v="233256.35297897269"/>
    <n v="1698.0427103064594"/>
    <n v="267312.43441378546"/>
    <n v="9101.5272945840898"/>
    <n v="2488.7818209298412"/>
    <n v="16583.901323624534"/>
    <n v="87095.04841537973"/>
  </r>
  <r>
    <x v="2"/>
    <s v="322"/>
    <s v="ATS DELL'INSUBRIA"/>
    <n v="2645698.057908081"/>
    <n v="98884.606238886277"/>
    <n v="2515301.8401101064"/>
    <n v="0"/>
    <n v="31511.611559088411"/>
    <n v="0"/>
    <n v="0"/>
    <n v="0"/>
    <n v="0"/>
  </r>
  <r>
    <x v="2"/>
    <s v="323"/>
    <s v="ATS DELLA MONTAGNA"/>
    <n v="1716811.7806798995"/>
    <n v="46039.731238913439"/>
    <n v="73216.431630253632"/>
    <n v="1550348.4203558955"/>
    <n v="4304.1269965639876"/>
    <n v="23426.72114902602"/>
    <n v="19476.349309247045"/>
    <n v="0"/>
    <n v="0"/>
  </r>
  <r>
    <x v="2"/>
    <s v="324"/>
    <s v="ATS DELLA BRIANZA"/>
    <n v="2484527.3709540013"/>
    <n v="41764.196729815973"/>
    <n v="76992.906614479085"/>
    <n v="2337.5764992975774"/>
    <n v="2339955.5002269596"/>
    <n v="23477.190883449315"/>
    <n v="0"/>
    <n v="0"/>
    <n v="0"/>
  </r>
  <r>
    <x v="2"/>
    <s v="325"/>
    <s v="ATS DI BERGAMO"/>
    <n v="1095926.8886357998"/>
    <n v="21930.154688089322"/>
    <n v="0"/>
    <n v="0"/>
    <n v="0"/>
    <n v="1073996.7339477104"/>
    <n v="0"/>
    <n v="0"/>
    <n v="0"/>
  </r>
  <r>
    <x v="2"/>
    <s v="326"/>
    <s v="ATS DI BRESCIA"/>
    <n v="2128042.7637022841"/>
    <n v="7615.8771876974261"/>
    <n v="13468.669149255678"/>
    <n v="7361.6918690648035"/>
    <n v="0"/>
    <n v="86343.778012399052"/>
    <n v="1975306.9421793008"/>
    <n v="36422.629867026611"/>
    <n v="1523.1754375394855"/>
  </r>
  <r>
    <x v="2"/>
    <s v="327"/>
    <s v="ATS DELLA VAL PADANA"/>
    <n v="1650907.8920114893"/>
    <n v="20102.771919067996"/>
    <n v="0"/>
    <n v="0"/>
    <n v="0"/>
    <n v="285.45016499455909"/>
    <n v="12465.644377094244"/>
    <n v="1611488.6717554573"/>
    <n v="6565.353794874859"/>
  </r>
  <r>
    <x v="2"/>
    <s v="328"/>
    <s v="ATS DI PAVIA"/>
    <n v="2214728.6007499998"/>
    <n v="166352.72454192551"/>
    <n v="4770.2754028983045"/>
    <n v="0"/>
    <n v="0"/>
    <n v="0"/>
    <n v="0"/>
    <n v="0"/>
    <n v="2043605.600805176"/>
  </r>
  <r>
    <x v="3"/>
    <s v="321"/>
    <s v="ATS DELLA CITTA' METROPOLITANA DI MILANO"/>
    <n v="44806396.108364969"/>
    <n v="44636062.292744346"/>
    <n v="55680.915603336383"/>
    <n v="11750.981168311484"/>
    <n v="32567.443339447826"/>
    <n v="11285.584255781509"/>
    <n v="8350.8494999815684"/>
    <n v="15089.404114770627"/>
    <n v="35608.637638988999"/>
  </r>
  <r>
    <x v="3"/>
    <s v="322"/>
    <s v="ATS DELL'INSUBRIA"/>
    <n v="12122709.477238664"/>
    <n v="53816.285595565205"/>
    <n v="12043103.158725003"/>
    <n v="2439.5545939454942"/>
    <n v="14545.463280943404"/>
    <n v="5189.8507294329302"/>
    <n v="0"/>
    <n v="443.81463716842842"/>
    <n v="3171.3496766050985"/>
  </r>
  <r>
    <x v="3"/>
    <s v="323"/>
    <s v="ATS DELLA MONTAGNA"/>
    <n v="5611682.1954303645"/>
    <n v="49252.524543646439"/>
    <n v="8428.0074281542329"/>
    <n v="5515759.2442563372"/>
    <n v="5909.7428673929053"/>
    <n v="21446.050049410609"/>
    <n v="7664.0767698159152"/>
    <n v="1311.1060168611189"/>
    <n v="1911.4434987461029"/>
  </r>
  <r>
    <x v="3"/>
    <s v="324"/>
    <s v="ATS DELLA BRIANZA"/>
    <n v="9976143.5916629266"/>
    <n v="82044.583229239332"/>
    <n v="10885.104670825885"/>
    <n v="5527.6831181710422"/>
    <n v="9863687.4600492381"/>
    <n v="3405.8818194771302"/>
    <n v="6378.0213189011338"/>
    <n v="4017.0044844581771"/>
    <n v="197.85297261542212"/>
  </r>
  <r>
    <x v="3"/>
    <s v="325"/>
    <s v="ATS DI BERGAMO"/>
    <n v="12839038.680179875"/>
    <n v="30520.088347554021"/>
    <n v="2360.8100605753525"/>
    <n v="5434.1679149100219"/>
    <n v="17989.694223134033"/>
    <n v="12773658.874775231"/>
    <n v="5694.3512187017677"/>
    <n v="3380.6936397681375"/>
    <n v="0"/>
  </r>
  <r>
    <x v="3"/>
    <s v="326"/>
    <s v="ATS DI BRESCIA"/>
    <n v="6034648.9897460993"/>
    <n v="16204.741681891421"/>
    <n v="1907.8461575188119"/>
    <n v="3583.8257186726823"/>
    <n v="0"/>
    <n v="2384.8502865528931"/>
    <n v="6006847.093694998"/>
    <n v="3710.0699721800765"/>
    <n v="10.56223428575465"/>
  </r>
  <r>
    <x v="3"/>
    <s v="327"/>
    <s v="ATS DELLA VAL PADANA"/>
    <n v="10897858.45625337"/>
    <n v="37741.877942831605"/>
    <n v="0"/>
    <n v="0"/>
    <n v="1977.3324640331402"/>
    <n v="3886.9731192432387"/>
    <n v="13001.719453486481"/>
    <n v="10840642.44478748"/>
    <n v="608.10848629578038"/>
  </r>
  <r>
    <x v="3"/>
    <s v="328"/>
    <s v="ATS DI PAVIA"/>
    <n v="5973486.1271566553"/>
    <n v="20122.31115643404"/>
    <n v="3835.7311834662169"/>
    <n v="0"/>
    <n v="669.62688626889121"/>
    <n v="1180.029659280227"/>
    <n v="0"/>
    <n v="1306.1207890322232"/>
    <n v="5946372.3074821737"/>
  </r>
  <r>
    <x v="4"/>
    <s v="321"/>
    <s v="ATS DELLA CITTA' METROPOLITANA DI MILANO"/>
    <n v="12225542.97121295"/>
    <n v="11979559.708856305"/>
    <n v="86028.750617778118"/>
    <n v="9424.346250105129"/>
    <n v="132699.96958728833"/>
    <n v="6856.4356086389171"/>
    <n v="1310.4450310026598"/>
    <n v="2712.2468013095054"/>
    <n v="6951.0684605206097"/>
  </r>
  <r>
    <x v="4"/>
    <s v="322"/>
    <s v="ATS DELL'INSUBRIA"/>
    <n v="3032451.0978476186"/>
    <n v="5803.0488653991379"/>
    <n v="2977327.5538649471"/>
    <n v="1475.436085203738"/>
    <n v="46306.465383799426"/>
    <n v="1538.5936482682987"/>
    <n v="0"/>
    <n v="0"/>
    <n v="0"/>
  </r>
  <r>
    <x v="4"/>
    <s v="323"/>
    <s v="ATS DELLA MONTAGNA"/>
    <n v="701497.37636533508"/>
    <n v="1844.3244260835331"/>
    <n v="0"/>
    <n v="687221.761115456"/>
    <n v="1072.7270646065683"/>
    <n v="1056.7661262781442"/>
    <n v="10301.797632910833"/>
    <n v="0"/>
    <n v="0"/>
  </r>
  <r>
    <x v="4"/>
    <s v="324"/>
    <s v="ATS DELLA BRIANZA"/>
    <n v="4036252.3945378615"/>
    <n v="22864.69620276185"/>
    <n v="1392.6820637217395"/>
    <n v="588.87329648270031"/>
    <n v="4008405.5807799078"/>
    <n v="3000.5621949875476"/>
    <n v="0"/>
    <n v="0"/>
    <n v="0"/>
  </r>
  <r>
    <x v="4"/>
    <s v="325"/>
    <s v="ATS DI BERGAMO"/>
    <n v="6621008.3749605529"/>
    <n v="30207.23547951931"/>
    <n v="0"/>
    <n v="0"/>
    <n v="12851.53025712469"/>
    <n v="6574787.8652548073"/>
    <n v="3161.7439691027021"/>
    <n v="0"/>
    <n v="0"/>
  </r>
  <r>
    <x v="4"/>
    <s v="326"/>
    <s v="ATS DI BRESCIA"/>
    <n v="3349265.490853603"/>
    <n v="2386.5547789685334"/>
    <n v="0"/>
    <n v="0"/>
    <n v="0"/>
    <n v="844.39255220723635"/>
    <n v="3344181.0961019071"/>
    <n v="1853.4474205199701"/>
    <n v="0"/>
  </r>
  <r>
    <x v="4"/>
    <s v="327"/>
    <s v="ATS DELLA VAL PADANA"/>
    <n v="1186773.5691995937"/>
    <n v="4283.8149215814874"/>
    <n v="0"/>
    <n v="0"/>
    <n v="0"/>
    <n v="0"/>
    <n v="435.25565376429392"/>
    <n v="1182054.498624248"/>
    <n v="0"/>
  </r>
  <r>
    <x v="4"/>
    <s v="328"/>
    <s v="ATS DI PAVIA"/>
    <n v="2586411.0971649401"/>
    <n v="4316.5389170140579"/>
    <n v="0"/>
    <n v="0"/>
    <n v="0"/>
    <n v="0"/>
    <n v="0"/>
    <n v="0"/>
    <n v="2582094.5582479257"/>
  </r>
  <r>
    <x v="5"/>
    <s v="321"/>
    <s v="ATS DELLA CITTA' METROPOLITANA DI MILANO"/>
    <n v="12605001.169000002"/>
    <n v="11695403.63730021"/>
    <n v="294412.8409646707"/>
    <n v="944.34093170902531"/>
    <n v="332791.66749904957"/>
    <n v="16472.960710915009"/>
    <n v="6021.0147982798435"/>
    <n v="27636.10707755377"/>
    <n v="231318.59971761235"/>
  </r>
  <r>
    <x v="5"/>
    <s v="322"/>
    <s v="ATS DELL'INSUBRIA"/>
    <n v="5832662.9255609754"/>
    <n v="131871.22375188716"/>
    <n v="5423861.9732734188"/>
    <n v="5068.0240672396239"/>
    <n v="264106.82907346322"/>
    <n v="3673.9604711586844"/>
    <n v="0"/>
    <n v="0"/>
    <n v="4080.9149238082605"/>
  </r>
  <r>
    <x v="5"/>
    <s v="323"/>
    <s v="ATS DELLA MONTAGNA"/>
    <n v="869472.64999999991"/>
    <n v="32805.982410609096"/>
    <n v="24787.301955518193"/>
    <n v="631886.43908406957"/>
    <n v="1457.1550831308873"/>
    <n v="76926.121455050568"/>
    <n v="101609.65001162165"/>
    <n v="0"/>
    <n v="0"/>
  </r>
  <r>
    <x v="5"/>
    <s v="324"/>
    <s v="ATS DELLA BRIANZA"/>
    <n v="4715135.3"/>
    <n v="253618.64121508991"/>
    <n v="107967.64258126423"/>
    <n v="2475.2190018211622"/>
    <n v="4273637.0699522514"/>
    <n v="64471.409179648661"/>
    <n v="12965.318069924047"/>
    <n v="0"/>
    <n v="0"/>
  </r>
  <r>
    <x v="5"/>
    <s v="325"/>
    <s v="ATS DI BERGAMO"/>
    <n v="6209226.3992276425"/>
    <n v="208243.60604701014"/>
    <n v="9632.1401363138611"/>
    <n v="11929.140713258712"/>
    <n v="194852.92973271801"/>
    <n v="5587877.0490011247"/>
    <n v="157801.48393943746"/>
    <n v="28887.44259314481"/>
    <n v="10002.607064633625"/>
  </r>
  <r>
    <x v="5"/>
    <s v="326"/>
    <s v="ATS DI BRESCIA"/>
    <n v="6546919.0802999996"/>
    <n v="12436.605501286134"/>
    <n v="7627.4289662416213"/>
    <n v="30460.724779693905"/>
    <n v="0"/>
    <n v="51175.903671666201"/>
    <n v="6371688.3185092444"/>
    <n v="72239.310277735669"/>
    <n v="1290.7885941302691"/>
  </r>
  <r>
    <x v="5"/>
    <s v="327"/>
    <s v="ATS DELLA VAL PADANA"/>
    <n v="4945199.7180000003"/>
    <n v="71119.533132825032"/>
    <n v="0"/>
    <n v="0"/>
    <n v="0"/>
    <n v="21065.575396659719"/>
    <n v="362419.87707345159"/>
    <n v="4483676.0569052827"/>
    <n v="6918.6754917821854"/>
  </r>
  <r>
    <x v="5"/>
    <s v="328"/>
    <s v="ATS DI PAVIA"/>
    <n v="5512811.9479999999"/>
    <n v="479624.25119933515"/>
    <n v="42265.276953129993"/>
    <n v="0"/>
    <n v="11408.079811079991"/>
    <n v="0"/>
    <n v="6003.6954084448962"/>
    <n v="17266.282957310257"/>
    <n v="4956244.361670699"/>
  </r>
  <r>
    <x v="6"/>
    <s v="321"/>
    <s v="ATS DELLA CITTA' METROPOLITANA DI MILANO"/>
    <n v="43283264.266285554"/>
    <n v="42182377.465827927"/>
    <n v="87905.997990312419"/>
    <n v="15038.428326660653"/>
    <n v="788239.32421849994"/>
    <n v="67029.774242943531"/>
    <n v="11896.778344948974"/>
    <n v="71968.518008109895"/>
    <n v="58807.979326151682"/>
  </r>
  <r>
    <x v="6"/>
    <s v="322"/>
    <s v="ATS DELL'INSUBRIA"/>
    <n v="18995559.299488898"/>
    <n v="505420.5948077974"/>
    <n v="18065192.984674841"/>
    <n v="1299.8662656045074"/>
    <n v="369256.6680610372"/>
    <n v="0"/>
    <n v="0"/>
    <n v="15665.947588723695"/>
    <n v="38723.238090892366"/>
  </r>
  <r>
    <x v="6"/>
    <s v="323"/>
    <s v="ATS DELLA MONTAGNA"/>
    <n v="5970242.4616398793"/>
    <n v="4119.9456476484174"/>
    <n v="17710.142374490686"/>
    <n v="5662278.8533981089"/>
    <n v="24787.747353462823"/>
    <n v="232088.25883732393"/>
    <n v="29257.514028843485"/>
    <n v="0"/>
    <n v="0"/>
  </r>
  <r>
    <x v="6"/>
    <s v="324"/>
    <s v="ATS DELLA BRIANZA"/>
    <n v="15817783.394616345"/>
    <n v="842535.29161349253"/>
    <n v="434991.5948037451"/>
    <n v="0"/>
    <n v="14480128.504903659"/>
    <n v="42991.516952507118"/>
    <n v="4702.4866526110472"/>
    <n v="12433.999690328674"/>
    <n v="0"/>
  </r>
  <r>
    <x v="6"/>
    <s v="325"/>
    <s v="ATS DI BERGAMO"/>
    <n v="14451781.878037874"/>
    <n v="291350.31968432775"/>
    <n v="29746.441125824102"/>
    <n v="6092.653994366553"/>
    <n v="199453.51883648545"/>
    <n v="13817767.152915586"/>
    <n v="103293.64404957076"/>
    <n v="0"/>
    <n v="4078.1474317130951"/>
  </r>
  <r>
    <x v="6"/>
    <s v="326"/>
    <s v="ATS DI BRESCIA"/>
    <n v="16937010.12156903"/>
    <n v="26796.380825838645"/>
    <n v="0"/>
    <n v="0"/>
    <n v="8801.2741268731188"/>
    <n v="125642.65568336751"/>
    <n v="16686346.84976612"/>
    <n v="89422.961166828318"/>
    <n v="0"/>
  </r>
  <r>
    <x v="6"/>
    <s v="327"/>
    <s v="ATS DELLA VAL PADANA"/>
    <n v="13149603.69027772"/>
    <n v="75500.234925230077"/>
    <n v="28776.026726971144"/>
    <n v="0"/>
    <n v="28776.026726971144"/>
    <n v="182354.06546688324"/>
    <n v="261976.68103175674"/>
    <n v="12572220.655399907"/>
    <n v="0"/>
  </r>
  <r>
    <x v="6"/>
    <s v="328"/>
    <s v="ATS DI PAVIA"/>
    <n v="9629560.8970628232"/>
    <n v="356466.21668371931"/>
    <n v="6407.1268981951289"/>
    <n v="0"/>
    <n v="34068.655570603347"/>
    <n v="8438.6549390862674"/>
    <n v="0"/>
    <n v="3125.4277552171361"/>
    <n v="9221054.8152160011"/>
  </r>
  <r>
    <x v="7"/>
    <s v="321"/>
    <s v="ATS DELLA CITTA' METROPOLITANA DI MILANO"/>
    <n v="16561890.219138199"/>
    <n v="9061509.6448555663"/>
    <n v="1672164.8027305757"/>
    <n v="193761.56644478001"/>
    <n v="1983031.7755283935"/>
    <n v="1565375.0978022697"/>
    <n v="789882.99300607201"/>
    <n v="554765.37118633487"/>
    <n v="741398.96758420812"/>
  </r>
  <r>
    <x v="7"/>
    <s v="322"/>
    <s v="ATS DELL'INSUBRIA"/>
    <n v="11041390.169416666"/>
    <n v="3560083.3306907108"/>
    <n v="3844670.9769975925"/>
    <n v="186047.75423464167"/>
    <n v="1335701.0709664589"/>
    <n v="840397.61165644194"/>
    <n v="436165.31223296368"/>
    <n v="204411.28566077608"/>
    <n v="633912.82697708323"/>
  </r>
  <r>
    <x v="7"/>
    <s v="323"/>
    <s v="ATS DELLA MONTAGNA"/>
    <n v="2415179.4060000004"/>
    <n v="691713.55281543208"/>
    <n v="310796.73868964106"/>
    <n v="238976.63896128823"/>
    <n v="207401.84992200069"/>
    <n v="262451.61174491403"/>
    <n v="418476.7705795925"/>
    <n v="134492.52545762356"/>
    <n v="150869.71782950836"/>
  </r>
  <r>
    <x v="7"/>
    <s v="324"/>
    <s v="ATS DELLA BRIANZA"/>
    <n v="5562240.5457500014"/>
    <n v="2140108.343659007"/>
    <n v="887299.67528551328"/>
    <n v="158395.89107710664"/>
    <n v="1888487.9098512861"/>
    <n v="169738.13417960666"/>
    <n v="86233.885554591267"/>
    <n v="58467.271381753249"/>
    <n v="173509.43476113613"/>
  </r>
  <r>
    <x v="7"/>
    <s v="325"/>
    <s v="ATS DI BERGAMO"/>
    <n v="8910321.3334565219"/>
    <n v="1486627.1178281135"/>
    <n v="619650.79766658414"/>
    <n v="165804.09385037934"/>
    <n v="708847.93781485828"/>
    <n v="4040623.0631974065"/>
    <n v="971310.67057493969"/>
    <n v="571924.16600723355"/>
    <n v="345533.48651700601"/>
  </r>
  <r>
    <x v="7"/>
    <s v="326"/>
    <s v="ATS DI BRESCIA"/>
    <n v="9992132.1285530422"/>
    <n v="1708712.4963012552"/>
    <n v="876325.70510869182"/>
    <n v="314210.53821764403"/>
    <n v="584335.15738773358"/>
    <n v="1367265.7429016277"/>
    <n v="4147942.0873912727"/>
    <n v="709948.00489434029"/>
    <n v="283392.39635047747"/>
  </r>
  <r>
    <x v="7"/>
    <s v="327"/>
    <s v="ATS DELLA VAL PADANA"/>
    <n v="8221341.157408095"/>
    <n v="1738892.4206085033"/>
    <n v="800253.01226687501"/>
    <n v="156118.30503153463"/>
    <n v="553403.46093491837"/>
    <n v="928671.52519265318"/>
    <n v="1180764.5178328129"/>
    <n v="2568157.1593964878"/>
    <n v="295080.75614431006"/>
  </r>
  <r>
    <x v="7"/>
    <s v="328"/>
    <s v="ATS DI PAVIA"/>
    <n v="8169981.0033065211"/>
    <n v="3964232.2798241605"/>
    <n v="747975.07595023816"/>
    <n v="201562.17609671838"/>
    <n v="692919.27343360207"/>
    <n v="857028.22209134581"/>
    <n v="223627.11960909746"/>
    <n v="237770.34123431926"/>
    <n v="1244866.5150670393"/>
  </r>
  <r>
    <x v="8"/>
    <s v="321"/>
    <s v="ATS DELLA CITTA' METROPOLITANA DI MILANO"/>
    <n v="117817165.963"/>
    <n v="108660901.9842615"/>
    <n v="1243949.7646299787"/>
    <n v="110400.65864674223"/>
    <n v="5805365.1764547527"/>
    <n v="419413.55672944715"/>
    <n v="68835.744438893365"/>
    <n v="323681.19144882931"/>
    <n v="1184617.8863898665"/>
  </r>
  <r>
    <x v="8"/>
    <s v="322"/>
    <s v="ATS DELL'INSUBRIA"/>
    <n v="21631275.485999998"/>
    <n v="1663360.7433850872"/>
    <n v="18945148.814501919"/>
    <n v="1047.3711015376762"/>
    <n v="1016169.2403674722"/>
    <n v="2739.9118200120593"/>
    <n v="714.66262088866654"/>
    <n v="0"/>
    <n v="2094.7422030753523"/>
  </r>
  <r>
    <x v="8"/>
    <s v="323"/>
    <s v="ATS DELLA MONTAGNA"/>
    <n v="728280.15"/>
    <n v="501.19519239249195"/>
    <n v="531.42814635718651"/>
    <n v="601362.74673094938"/>
    <n v="0"/>
    <n v="122982.14761232169"/>
    <n v="2902.6323179792521"/>
    <n v="0"/>
    <n v="0"/>
  </r>
  <r>
    <x v="8"/>
    <s v="324"/>
    <s v="ATS DELLA BRIANZA"/>
    <n v="16962865.974920001"/>
    <n v="839726.49566332181"/>
    <n v="1944972.4024922724"/>
    <n v="49434.620412860764"/>
    <n v="13859639.580493722"/>
    <n v="268899.00495251163"/>
    <n v="193.87090530985802"/>
    <n v="0"/>
    <n v="0"/>
  </r>
  <r>
    <x v="8"/>
    <s v="325"/>
    <s v="ATS DI BERGAMO"/>
    <n v="14744332.967"/>
    <n v="423276.14041973097"/>
    <n v="1825.4618833227537"/>
    <n v="15343.275738792812"/>
    <n v="109430.28987732013"/>
    <n v="13774583.380267151"/>
    <n v="376911.99725486164"/>
    <n v="42962.421558820068"/>
    <n v="0"/>
  </r>
  <r>
    <x v="8"/>
    <s v="326"/>
    <s v="ATS DI BRESCIA"/>
    <n v="11694699.076999998"/>
    <n v="80480.545959134906"/>
    <n v="14408.070524252669"/>
    <n v="63491.260728248759"/>
    <n v="25157.986838774355"/>
    <n v="831586.50193530717"/>
    <n v="10439160.660862759"/>
    <n v="239617.38773516912"/>
    <n v="796.66241635118683"/>
  </r>
  <r>
    <x v="8"/>
    <s v="327"/>
    <s v="ATS DELLA VAL PADANA"/>
    <n v="39979655.75"/>
    <n v="1750348.812146127"/>
    <n v="14518.477464554615"/>
    <n v="8716.0126371145852"/>
    <n v="60463.460476124746"/>
    <n v="1786561.7488801586"/>
    <n v="543905.56829577486"/>
    <n v="35694716.716063529"/>
    <n v="120424.95403661439"/>
  </r>
  <r>
    <x v="8"/>
    <s v="328"/>
    <s v="ATS DI PAVIA"/>
    <n v="18650980.431310002"/>
    <n v="1779215.8685249654"/>
    <n v="98565.367026337262"/>
    <n v="15054.377053127615"/>
    <n v="83784.82786020622"/>
    <n v="55205.587948561311"/>
    <n v="37162.244141642252"/>
    <n v="48321.094002655685"/>
    <n v="16533671.064752504"/>
  </r>
  <r>
    <x v="9"/>
    <s v="321"/>
    <s v="ATS DELLA CITTA' METROPOLITANA DI MILANO"/>
    <n v="2930885.7224137937"/>
    <n v="1741029.0197740523"/>
    <n v="166924.20001255581"/>
    <n v="0"/>
    <n v="0"/>
    <n v="10933.680788517224"/>
    <n v="0"/>
    <n v="167522.4044053074"/>
    <n v="844476.41743336152"/>
  </r>
  <r>
    <x v="9"/>
    <s v="322"/>
    <s v="ATS DELL'INSUBRIA"/>
    <n v="0"/>
    <n v="0"/>
    <n v="0"/>
    <n v="0"/>
    <n v="0"/>
    <n v="0"/>
    <n v="0"/>
    <n v="0"/>
    <n v="0"/>
  </r>
  <r>
    <x v="9"/>
    <s v="323"/>
    <s v="ATS DELLA MONTAGNA"/>
    <n v="0"/>
    <n v="0"/>
    <n v="0"/>
    <n v="0"/>
    <n v="0"/>
    <n v="0"/>
    <n v="0"/>
    <n v="0"/>
    <n v="0"/>
  </r>
  <r>
    <x v="9"/>
    <s v="324"/>
    <s v="ATS DELLA BRIANZA"/>
    <n v="5355537.258878924"/>
    <n v="1721926.7662064314"/>
    <n v="643388.34724535211"/>
    <n v="210158.68505176899"/>
    <n v="2515225.4488505153"/>
    <n v="36955.870464611929"/>
    <n v="119772.64042145309"/>
    <n v="0"/>
    <n v="108109.5006387904"/>
  </r>
  <r>
    <x v="9"/>
    <s v="325"/>
    <s v="ATS DI BERGAMO"/>
    <n v="1625718.564400838"/>
    <n v="190721.06119382477"/>
    <n v="196160.52104962009"/>
    <n v="0"/>
    <n v="0"/>
    <n v="627917.64710337669"/>
    <n v="601060.31406538712"/>
    <n v="0"/>
    <n v="9859.0209886290868"/>
  </r>
  <r>
    <x v="9"/>
    <s v="326"/>
    <s v="ATS DI BRESCIA"/>
    <n v="0"/>
    <n v="0"/>
    <n v="0"/>
    <n v="0"/>
    <n v="0"/>
    <n v="0"/>
    <n v="0"/>
    <n v="0"/>
    <n v="0"/>
  </r>
  <r>
    <x v="9"/>
    <s v="327"/>
    <s v="ATS DELLA VAL PADANA"/>
    <n v="0"/>
    <n v="0"/>
    <n v="0"/>
    <n v="0"/>
    <n v="0"/>
    <n v="0"/>
    <n v="0"/>
    <n v="0"/>
    <n v="0"/>
  </r>
  <r>
    <x v="9"/>
    <s v="328"/>
    <s v="ATS DI PAVIA"/>
    <n v="1079941.051296104"/>
    <n v="215622.74797451822"/>
    <n v="0"/>
    <n v="0"/>
    <n v="0"/>
    <n v="0"/>
    <n v="0"/>
    <n v="0"/>
    <n v="864318.30332158576"/>
  </r>
  <r>
    <x v="10"/>
    <s v="321"/>
    <s v="ATS DELLA CITTA' METROPOLITANA DI MILANO"/>
    <n v="278430145.91872603"/>
    <n v="261120987.44091168"/>
    <n v="4613500.4908078434"/>
    <n v="233391.96196181208"/>
    <n v="8585077.8878136836"/>
    <n v="961030.35153393389"/>
    <n v="377377.31580844225"/>
    <n v="606520.58777767711"/>
    <n v="1932259.8821109319"/>
  </r>
  <r>
    <x v="10"/>
    <s v="322"/>
    <s v="ATS DELL'INSUBRIA"/>
    <n v="158398458.67417809"/>
    <n v="13627781.721841436"/>
    <n v="134032918.50982706"/>
    <n v="729161.56174676481"/>
    <n v="9201635.5857155789"/>
    <n v="374942.07564293424"/>
    <n v="114348.63484345211"/>
    <n v="137881.98680941146"/>
    <n v="179788.5977514821"/>
  </r>
  <r>
    <x v="10"/>
    <s v="323"/>
    <s v="ATS DELLA MONTAGNA"/>
    <n v="39640510.457999997"/>
    <n v="774671.81840104144"/>
    <n v="530936.43126335612"/>
    <n v="35650086.294641368"/>
    <n v="441925.956679872"/>
    <n v="1121392.4593764355"/>
    <n v="1034755.5083768227"/>
    <n v="54080.63323151596"/>
    <n v="32661.356029578103"/>
  </r>
  <r>
    <x v="10"/>
    <s v="324"/>
    <s v="ATS DELLA BRIANZA"/>
    <n v="86804648.968356162"/>
    <n v="8411469.2179078199"/>
    <n v="1520772.7994995953"/>
    <n v="169011.22124809111"/>
    <n v="75566018.277579695"/>
    <n v="974013.18259467825"/>
    <n v="45283.661030794734"/>
    <n v="50880.422126141115"/>
    <n v="67200.18636935293"/>
  </r>
  <r>
    <x v="10"/>
    <s v="325"/>
    <s v="ATS DI BERGAMO"/>
    <n v="92960253.613369867"/>
    <n v="3755068.6633799784"/>
    <n v="94910.175072851416"/>
    <n v="283068.12127249868"/>
    <n v="1876590.6712908035"/>
    <n v="86172027.615824461"/>
    <n v="529345.61554992525"/>
    <n v="141450.16535853656"/>
    <n v="107792.58562080376"/>
  </r>
  <r>
    <x v="10"/>
    <s v="326"/>
    <s v="ATS DI BRESCIA"/>
    <n v="106089585.71836931"/>
    <n v="724586.68635196052"/>
    <n v="25668.511111151187"/>
    <n v="171144.62402057945"/>
    <n v="337875.30658849829"/>
    <n v="671128.79554778652"/>
    <n v="103404203.91914336"/>
    <n v="666444.72697741678"/>
    <n v="88533.148628560215"/>
  </r>
  <r>
    <x v="10"/>
    <s v="327"/>
    <s v="ATS DELLA VAL PADANA"/>
    <n v="115812790.73664342"/>
    <n v="6049651.6946828859"/>
    <n v="85429.804770486458"/>
    <n v="21395.534367204076"/>
    <n v="789379.90500977321"/>
    <n v="1223170.1776540591"/>
    <n v="2544809.9532694737"/>
    <n v="104939563.69588505"/>
    <n v="159389.97100449333"/>
  </r>
  <r>
    <x v="10"/>
    <s v="328"/>
    <s v="ATS DI PAVIA"/>
    <n v="86460363.255850002"/>
    <n v="24628160.781229991"/>
    <n v="696828.02749620052"/>
    <n v="106361.54926277995"/>
    <n v="2245034.6275196881"/>
    <n v="146087.84583371945"/>
    <n v="50942.913453151996"/>
    <n v="56959.888446610857"/>
    <n v="58529987.622607864"/>
  </r>
  <r>
    <x v="11"/>
    <s v="321"/>
    <s v="ATS DELLA CITTA' METROPOLITANA DI MILANO"/>
    <n v="47276820.916495375"/>
    <n v="39806342.347072184"/>
    <n v="2198535.9601992965"/>
    <n v="199515.7277572609"/>
    <n v="3254189.675424485"/>
    <n v="586377.71481304592"/>
    <n v="185697.73809255235"/>
    <n v="322708.19985865284"/>
    <n v="723453.55327789509"/>
  </r>
  <r>
    <x v="11"/>
    <s v="322"/>
    <s v="ATS DELL'INSUBRIA"/>
    <n v="23852432.313062664"/>
    <n v="3655445.990387219"/>
    <n v="15601494.358110756"/>
    <n v="444602.51455552148"/>
    <n v="3347301.9201613236"/>
    <n v="127421.79921154662"/>
    <n v="366469.62547083246"/>
    <n v="145032.41321765591"/>
    <n v="164663.69194781527"/>
  </r>
  <r>
    <x v="11"/>
    <s v="323"/>
    <s v="ATS DELLA MONTAGNA"/>
    <n v="4103097.2994878045"/>
    <n v="158840.34262102321"/>
    <n v="73007.072288636264"/>
    <n v="3292683.3548564878"/>
    <n v="97365.28159382056"/>
    <n v="53431.60555573483"/>
    <n v="427769.64257210243"/>
    <n v="0"/>
    <n v="0"/>
  </r>
  <r>
    <x v="11"/>
    <s v="324"/>
    <s v="ATS DELLA BRIANZA"/>
    <n v="17589866.129000001"/>
    <n v="5226048.6861614585"/>
    <n v="942546.77957541193"/>
    <n v="149365.14330400035"/>
    <n v="10828651.620552478"/>
    <n v="236405.78066974951"/>
    <n v="155677.35828447837"/>
    <n v="0"/>
    <n v="51170.760452426824"/>
  </r>
  <r>
    <x v="11"/>
    <s v="325"/>
    <s v="ATS DI BERGAMO"/>
    <n v="16740784.810458953"/>
    <n v="1368994.7204522889"/>
    <n v="256840.0557549223"/>
    <n v="97005.047398885843"/>
    <n v="847452.75918791385"/>
    <n v="12629706.286653168"/>
    <n v="1246834.5851524023"/>
    <n v="237902.67386038124"/>
    <n v="56048.681998988483"/>
  </r>
  <r>
    <x v="11"/>
    <s v="326"/>
    <s v="ATS DI BRESCIA"/>
    <n v="18552186.367279999"/>
    <n v="1420486.7777900817"/>
    <n v="218137.42952438522"/>
    <n v="134346.84311052348"/>
    <n v="325465.01546706544"/>
    <n v="956049.1358837008"/>
    <n v="14693775.052556811"/>
    <n v="566283.51300957741"/>
    <n v="237642.59993785172"/>
  </r>
  <r>
    <x v="11"/>
    <s v="327"/>
    <s v="ATS DELLA VAL PADANA"/>
    <n v="29845554.260263331"/>
    <n v="6234343.0604801504"/>
    <n v="528579.2337346538"/>
    <n v="202867.86709784012"/>
    <n v="979859.77235938131"/>
    <n v="1602399.0231492722"/>
    <n v="4360265.7848138707"/>
    <n v="15770820.61520341"/>
    <n v="166418.9034247555"/>
  </r>
  <r>
    <x v="11"/>
    <s v="328"/>
    <s v="ATS DI PAVIA"/>
    <n v="10356257.793375"/>
    <n v="2158839.7400151342"/>
    <n v="209379.09089593933"/>
    <n v="0"/>
    <n v="234513.73966967998"/>
    <n v="0"/>
    <n v="48437.862138535398"/>
    <n v="30195.320937468223"/>
    <n v="7674892.0397182433"/>
  </r>
  <r>
    <x v="12"/>
    <s v="321"/>
    <s v="ATS DELLA CITTA' METROPOLITANA DI MILANO"/>
    <n v="2646907.7250000001"/>
    <n v="2457195.0639811317"/>
    <n v="44192.003976820124"/>
    <n v="3651.1969127477255"/>
    <n v="63161.358586105351"/>
    <n v="11357.108481988462"/>
    <n v="10314.68533650437"/>
    <n v="15098.440189089699"/>
    <n v="41937.867535611877"/>
  </r>
  <r>
    <x v="12"/>
    <s v="322"/>
    <s v="ATS DELL'INSUBRIA"/>
    <n v="0"/>
    <n v="0"/>
    <n v="0"/>
    <n v="0"/>
    <n v="0"/>
    <n v="0"/>
    <n v="0"/>
    <n v="0"/>
    <n v="0"/>
  </r>
  <r>
    <x v="12"/>
    <s v="323"/>
    <s v="ATS DELLA MONTAGNA"/>
    <n v="423724.75"/>
    <n v="1065.8090973970691"/>
    <n v="740.07750294592302"/>
    <n v="290966.92815891706"/>
    <n v="288.35921839083284"/>
    <n v="60501.118247179787"/>
    <n v="68177.543565903747"/>
    <n v="1443.1888513104495"/>
    <n v="541.72535795500607"/>
  </r>
  <r>
    <x v="12"/>
    <s v="324"/>
    <s v="ATS DELLA BRIANZA"/>
    <n v="772746.47499999998"/>
    <n v="45254.109183291999"/>
    <n v="38275.104313513155"/>
    <n v="14855.997029315904"/>
    <n v="657189.37064823322"/>
    <n v="13771.497636904915"/>
    <n v="1230.9391432243594"/>
    <n v="278.52066653308151"/>
    <n v="1890.9363789833726"/>
  </r>
  <r>
    <x v="12"/>
    <s v="325"/>
    <s v="ATS DI BERGAMO"/>
    <n v="841836.6"/>
    <n v="31809.414406968688"/>
    <n v="3298.9083907525392"/>
    <n v="304.12351631642065"/>
    <n v="5022.6534304813831"/>
    <n v="773166.38867158571"/>
    <n v="12102.793029374505"/>
    <n v="15598.559816989549"/>
    <n v="533.75873753115661"/>
  </r>
  <r>
    <x v="12"/>
    <s v="326"/>
    <s v="ATS DI BRESCIA"/>
    <n v="3794610.7875000001"/>
    <n v="38462.279570860825"/>
    <n v="32074.383249307222"/>
    <n v="38273.258875475825"/>
    <n v="15910.209844653338"/>
    <n v="41210.99951548277"/>
    <n v="3564338.701305605"/>
    <n v="59637.349370911375"/>
    <n v="4703.6057677035196"/>
  </r>
  <r>
    <x v="12"/>
    <s v="327"/>
    <s v="ATS DELLA VAL PADANA"/>
    <n v="318877.5"/>
    <n v="0"/>
    <n v="0"/>
    <n v="0"/>
    <n v="0"/>
    <n v="0"/>
    <n v="0"/>
    <n v="318877.5"/>
    <n v="0"/>
  </r>
  <r>
    <x v="12"/>
    <s v="328"/>
    <s v="ATS DI PAVIA"/>
    <n v="0"/>
    <n v="0"/>
    <n v="0"/>
    <n v="0"/>
    <n v="0"/>
    <n v="0"/>
    <n v="0"/>
    <n v="0"/>
    <n v="0"/>
  </r>
  <r>
    <x v="13"/>
    <s v="321"/>
    <s v="ATS DELLA CITTA' METROPOLITANA DI MILANO"/>
    <n v="8312311.7999999998"/>
    <n v="7700465.9319776781"/>
    <n v="47521.789360912066"/>
    <n v="5813.4110664131013"/>
    <n v="261222.33736316417"/>
    <n v="160355.39224445025"/>
    <n v="10828.868643858059"/>
    <n v="30690.206470996225"/>
    <n v="95413.862872526253"/>
  </r>
  <r>
    <x v="13"/>
    <s v="322"/>
    <s v="ATS DELL'INSUBRIA"/>
    <n v="3052201.8690000004"/>
    <n v="80086.501626140278"/>
    <n v="2916488.6282953448"/>
    <n v="1417.6625773870503"/>
    <n v="48887.886617696167"/>
    <n v="504.63152625735609"/>
    <n v="1727.8448764430771"/>
    <n v="1657.5753785110505"/>
    <n v="1431.1381022210362"/>
  </r>
  <r>
    <x v="13"/>
    <s v="323"/>
    <s v="ATS DELLA MONTAGNA"/>
    <n v="262829.47500000003"/>
    <n v="638.56539346793454"/>
    <n v="0"/>
    <n v="221305.87217740781"/>
    <n v="607.41851552241417"/>
    <n v="32229.939099584197"/>
    <n v="8047.6798140176525"/>
    <n v="0"/>
    <n v="0"/>
  </r>
  <r>
    <x v="13"/>
    <s v="324"/>
    <s v="ATS DELLA BRIANZA"/>
    <n v="1255290.1146699998"/>
    <n v="24727.078960396131"/>
    <n v="14237.640719927009"/>
    <n v="814.91237609310883"/>
    <n v="1209247.4394810558"/>
    <n v="3517.2968132392325"/>
    <n v="76.600050888503887"/>
    <n v="611.68784493101009"/>
    <n v="2057.458423469127"/>
  </r>
  <r>
    <x v="13"/>
    <s v="325"/>
    <s v="ATS DI BERGAMO"/>
    <n v="3255207.8125"/>
    <n v="22394.22238464329"/>
    <n v="1678.9029787458485"/>
    <n v="409.39585251030815"/>
    <n v="9812.3322780326125"/>
    <n v="3182466.8340035114"/>
    <n v="13688.850477801925"/>
    <n v="24601.869008691858"/>
    <n v="155.40551606331678"/>
  </r>
  <r>
    <x v="13"/>
    <s v="326"/>
    <s v="ATS DI BRESCIA"/>
    <n v="4090135.40075"/>
    <n v="8052.3810992330309"/>
    <n v="598.62131155133432"/>
    <n v="8169.4409769882177"/>
    <n v="1670.101916907832"/>
    <n v="48410.987087377216"/>
    <n v="3996725.1700405595"/>
    <n v="25860.336633742823"/>
    <n v="648.36168364029209"/>
  </r>
  <r>
    <x v="13"/>
    <s v="327"/>
    <s v="ATS DELLA VAL PADANA"/>
    <n v="1060799.1500000001"/>
    <n v="14048.825289177677"/>
    <n v="1224.1789240522246"/>
    <n v="0"/>
    <n v="124.160637077036"/>
    <n v="2688.0026532588831"/>
    <n v="8005.9895245281732"/>
    <n v="1032850.0796548139"/>
    <n v="1857.9133170924665"/>
  </r>
  <r>
    <x v="13"/>
    <s v="328"/>
    <s v="ATS DI PAVIA"/>
    <n v="2121298.63375"/>
    <n v="73413.068264476446"/>
    <n v="8079.348761137996"/>
    <n v="4640.0894016944239"/>
    <n v="2752.1763607617231"/>
    <n v="5601.7448226543866"/>
    <n v="4448.1583436275678"/>
    <n v="2977.1189794888905"/>
    <n v="2019386.9288161586"/>
  </r>
  <r>
    <x v="14"/>
    <s v="321"/>
    <s v="ATS DELLA CITTA' METROPOLITANA DI MILANO"/>
    <n v="3301525"/>
    <n v="2686252.9797023004"/>
    <n v="356511.08930987824"/>
    <n v="3216.6414073071719"/>
    <n v="255544.28958051422"/>
    <n v="0"/>
    <n v="0"/>
    <n v="0"/>
    <n v="0"/>
  </r>
  <r>
    <x v="14"/>
    <s v="322"/>
    <s v="ATS DELL'INSUBRIA"/>
    <n v="1876592.575"/>
    <n v="104024.74494935543"/>
    <n v="1533241.797235267"/>
    <n v="0"/>
    <n v="236734.05412062616"/>
    <n v="0"/>
    <n v="0"/>
    <n v="2591.9786947513812"/>
    <n v="0"/>
  </r>
  <r>
    <x v="14"/>
    <s v="323"/>
    <s v="ATS DELLA MONTAGNA"/>
    <n v="1351004.0250000001"/>
    <n v="0"/>
    <n v="0"/>
    <n v="1269839.4588648651"/>
    <n v="0"/>
    <n v="69062.908459459475"/>
    <n v="12101.657675675679"/>
    <n v="0"/>
    <n v="0"/>
  </r>
  <r>
    <x v="14"/>
    <s v="324"/>
    <s v="ATS DELLA BRIANZA"/>
    <n v="2063247"/>
    <n v="531863.87440446019"/>
    <n v="159161.78073998986"/>
    <n v="0"/>
    <n v="1361763.9348200709"/>
    <n v="10457.410035478966"/>
    <n v="0"/>
    <n v="0"/>
    <n v="0"/>
  </r>
  <r>
    <x v="14"/>
    <s v="325"/>
    <s v="ATS DI BERGAMO"/>
    <n v="2661876.8249999997"/>
    <n v="56304.601713329736"/>
    <n v="0"/>
    <n v="17812.728542035227"/>
    <n v="21498.120654180446"/>
    <n v="2458770.7708195522"/>
    <n v="91315.826778709335"/>
    <n v="16174.776492192907"/>
    <n v="0"/>
  </r>
  <r>
    <x v="14"/>
    <s v="326"/>
    <s v="ATS DI BRESCIA"/>
    <n v="1658191"/>
    <n v="5382.4887549269652"/>
    <n v="0"/>
    <n v="0"/>
    <n v="15570.771041038721"/>
    <n v="8650.4283561326229"/>
    <n v="1617053.4073730581"/>
    <n v="11533.904474843497"/>
    <n v="0"/>
  </r>
  <r>
    <x v="14"/>
    <s v="327"/>
    <s v="ATS DELLA VAL PADANA"/>
    <n v="706225"/>
    <n v="0"/>
    <n v="0"/>
    <n v="0"/>
    <n v="0"/>
    <n v="7247.2454766405617"/>
    <n v="4386.4906832298138"/>
    <n v="694591.2638401296"/>
    <n v="0"/>
  </r>
  <r>
    <x v="14"/>
    <s v="328"/>
    <s v="ATS DI PAVIA"/>
    <n v="2474145"/>
    <n v="293100.57655073504"/>
    <n v="36371.439584080319"/>
    <n v="0"/>
    <n v="7274.2879168160634"/>
    <n v="0"/>
    <n v="0"/>
    <n v="0"/>
    <n v="2137398.6959483684"/>
  </r>
  <r>
    <x v="15"/>
    <s v="321"/>
    <s v="ATS DELLA CITTA' METROPOLITANA DI MILANO"/>
    <n v="6980339.7847441658"/>
    <n v="6843076.1291501969"/>
    <n v="10112.174816106073"/>
    <n v="3620.4901308812559"/>
    <n v="47727.807398444245"/>
    <n v="0"/>
    <n v="0"/>
    <n v="4664.8622840200796"/>
    <n v="71138.320964518003"/>
  </r>
  <r>
    <x v="15"/>
    <s v="322"/>
    <s v="ATS DELL'INSUBRIA"/>
    <n v="2869864.8251203899"/>
    <n v="161858.51282125173"/>
    <n v="2708006.3122991379"/>
    <n v="0"/>
    <n v="0"/>
    <n v="0"/>
    <n v="0"/>
    <n v="0"/>
    <n v="0"/>
  </r>
  <r>
    <x v="15"/>
    <s v="323"/>
    <s v="ATS DELLA MONTAGNA"/>
    <n v="1303760.7635974903"/>
    <n v="0"/>
    <n v="0"/>
    <n v="1289982.3331223549"/>
    <n v="0"/>
    <n v="5409.4132012365626"/>
    <n v="8369.017273898653"/>
    <n v="0"/>
    <n v="0"/>
  </r>
  <r>
    <x v="15"/>
    <s v="324"/>
    <s v="ATS DELLA BRIANZA"/>
    <n v="2158541.0591452532"/>
    <n v="10876.241631108816"/>
    <n v="7296.8002685852434"/>
    <n v="0"/>
    <n v="2140368.017245559"/>
    <n v="0"/>
    <n v="0"/>
    <n v="0"/>
    <n v="0"/>
  </r>
  <r>
    <x v="15"/>
    <s v="325"/>
    <s v="ATS DI BERGAMO"/>
    <n v="6091301.2713418975"/>
    <n v="23782.02523965406"/>
    <n v="0"/>
    <n v="1040.4546840129515"/>
    <n v="3051.4295122355147"/>
    <n v="6062870.7400585804"/>
    <n v="556.62184741433612"/>
    <n v="0"/>
    <n v="0"/>
  </r>
  <r>
    <x v="15"/>
    <s v="326"/>
    <s v="ATS DI BRESCIA"/>
    <n v="4039376.9158943566"/>
    <n v="5886.6093353093756"/>
    <n v="2112.2018894786274"/>
    <n v="2313.1833978132186"/>
    <n v="0"/>
    <n v="51788.763383500205"/>
    <n v="3973691.3556389664"/>
    <n v="682.57870755144143"/>
    <n v="2902.2235417372399"/>
  </r>
  <r>
    <x v="15"/>
    <s v="327"/>
    <s v="ATS DELLA VAL PADANA"/>
    <n v="3392056.5259996834"/>
    <n v="11549.240387493655"/>
    <n v="0"/>
    <n v="0"/>
    <n v="0"/>
    <n v="194205.73528108082"/>
    <n v="34089.138609289563"/>
    <n v="3151831.7018252308"/>
    <n v="380.70989658855063"/>
  </r>
  <r>
    <x v="15"/>
    <s v="328"/>
    <s v="ATS DI PAVIA"/>
    <n v="1664758.854156767"/>
    <n v="5186.1732439034095"/>
    <n v="0"/>
    <n v="0"/>
    <n v="0"/>
    <n v="0"/>
    <n v="0"/>
    <n v="0"/>
    <n v="1659572.6809128635"/>
  </r>
  <r>
    <x v="16"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s v="ADI"/>
    <x v="0"/>
    <s v="ATS DELLA CITTA' METROPOLITANA DI MILANO"/>
    <n v="0"/>
    <n v="0"/>
    <n v="0"/>
    <n v="0"/>
    <n v="0"/>
    <n v="0"/>
    <n v="0"/>
    <n v="0"/>
    <n v="0"/>
    <n v="0"/>
    <n v="0"/>
    <n v="25064.499871391097"/>
    <n v="0"/>
    <n v="25064.499871391097"/>
  </r>
  <r>
    <s v="ADI"/>
    <x v="1"/>
    <s v="ATS DELL'INSUBRIA"/>
    <n v="0"/>
    <n v="0"/>
    <n v="0"/>
    <n v="0"/>
    <n v="0"/>
    <n v="0"/>
    <n v="0"/>
    <n v="0"/>
    <n v="0"/>
    <n v="0"/>
    <n v="0"/>
    <n v="3823.4943605896692"/>
    <n v="0"/>
    <n v="3823.4943605896692"/>
  </r>
  <r>
    <s v="ADI"/>
    <x v="2"/>
    <s v="ATS DELLA MONTAGNA"/>
    <n v="0"/>
    <n v="0"/>
    <n v="0"/>
    <n v="0"/>
    <n v="0"/>
    <n v="0"/>
    <n v="0"/>
    <n v="0"/>
    <n v="0"/>
    <n v="0"/>
    <n v="0"/>
    <n v="3577.0361455728043"/>
    <n v="0"/>
    <n v="3577.0361455728043"/>
  </r>
  <r>
    <s v="ADI"/>
    <x v="3"/>
    <s v="ATS DELLA BRIANZA"/>
    <n v="1588009.95"/>
    <n v="18447.600260619976"/>
    <n v="567.79958883951849"/>
    <n v="662.36187235988507"/>
    <n v="1568332.1882781805"/>
    <n v="0"/>
    <n v="0"/>
    <n v="0"/>
    <n v="0"/>
    <n v="0"/>
    <n v="1568332.1882781805"/>
    <n v="1568332.1882781805"/>
    <n v="19677.761721819406"/>
    <n v="0"/>
  </r>
  <r>
    <s v="ADI"/>
    <x v="4"/>
    <s v="ATS DI BERGAMO"/>
    <n v="0"/>
    <n v="0"/>
    <n v="0"/>
    <n v="0"/>
    <n v="0"/>
    <n v="0"/>
    <n v="0"/>
    <n v="0"/>
    <n v="0"/>
    <n v="0"/>
    <n v="0"/>
    <n v="254.58476040637095"/>
    <n v="0"/>
    <n v="254.58476040637095"/>
  </r>
  <r>
    <s v="ADI"/>
    <x v="5"/>
    <s v="ATS DI BRESCIA"/>
    <n v="3441752.63625"/>
    <n v="6616.89961077112"/>
    <n v="3255.6947717501507"/>
    <n v="2914.6742732129192"/>
    <n v="0"/>
    <n v="254.58476040637095"/>
    <n v="3425900.9807226695"/>
    <n v="2809.8021111899893"/>
    <n v="0"/>
    <n v="0"/>
    <n v="3425900.9807226695"/>
    <n v="3426273.2114813952"/>
    <n v="15851.655527330469"/>
    <n v="372.23075872566551"/>
  </r>
  <r>
    <s v="ADI"/>
    <x v="6"/>
    <s v="ATS DELLA VAL PADANA"/>
    <n v="286989.75"/>
    <n v="0"/>
    <n v="0"/>
    <n v="0"/>
    <n v="0"/>
    <n v="0"/>
    <n v="372.2307587258386"/>
    <n v="286604.73347560049"/>
    <n v="12.785765673685315"/>
    <n v="0"/>
    <n v="286604.73347560049"/>
    <n v="289414.53558679047"/>
    <n v="385.01652439951431"/>
    <n v="2809.802111189987"/>
  </r>
  <r>
    <s v="ADI"/>
    <x v="7"/>
    <s v="ATS DI PAVIA"/>
    <n v="0"/>
    <n v="0"/>
    <n v="0"/>
    <n v="0"/>
    <n v="0"/>
    <n v="0"/>
    <n v="0"/>
    <n v="0"/>
    <n v="0"/>
    <n v="0"/>
    <n v="0"/>
    <n v="12.785765673685315"/>
    <n v="0"/>
    <n v="12.785765673685315"/>
  </r>
  <r>
    <s v="Cure palliative domiciliari"/>
    <x v="0"/>
    <s v="ATS DELLA CITTA' METROPOLITANA DI MILANO"/>
    <n v="7065937.7400733354"/>
    <n v="6730017.4141795766"/>
    <n v="149663.52210532327"/>
    <n v="0"/>
    <n v="182699.74551472586"/>
    <n v="0"/>
    <n v="2022.9374648981752"/>
    <n v="0"/>
    <n v="1534.1208088102367"/>
    <n v="0"/>
    <n v="6730017.4141795766"/>
    <n v="6801102.7911742525"/>
    <n v="335920.3258937588"/>
    <n v="71085.376994675957"/>
  </r>
  <r>
    <s v="Cure palliative domiciliari"/>
    <x v="1"/>
    <s v="ATS DELL'INSUBRIA"/>
    <n v="2014621.2670919187"/>
    <n v="8334.7591657727553"/>
    <n v="2000075.0356356911"/>
    <n v="1922.9788419280412"/>
    <n v="2283.1995143362328"/>
    <n v="2005.293934190486"/>
    <n v="0"/>
    <n v="0"/>
    <n v="0"/>
    <n v="0"/>
    <n v="2000075.0356356911"/>
    <n v="2152712.9172596"/>
    <n v="14546.231456227601"/>
    <n v="152637.88162390888"/>
  </r>
  <r>
    <s v="Cure palliative domiciliari"/>
    <x v="2"/>
    <s v="ATS DELLA MONTAGNA"/>
    <n v="1217271.2193201007"/>
    <n v="4302.0312512472701"/>
    <n v="0"/>
    <n v="1199863.3688298305"/>
    <n v="1725.3510317785558"/>
    <n v="5165.3074999519104"/>
    <n v="6215.1607072925372"/>
    <n v="0"/>
    <n v="0"/>
    <n v="0"/>
    <n v="1199863.3688298305"/>
    <n v="1203793.0902246691"/>
    <n v="17407.850490270182"/>
    <n v="3929.7213948385324"/>
  </r>
  <r>
    <s v="Cure palliative domiciliari"/>
    <x v="3"/>
    <s v="ATS DELLA BRIANZA"/>
    <n v="4581712.2040459989"/>
    <n v="30371.714256828203"/>
    <n v="2974.3595185855388"/>
    <n v="2006.7425529105258"/>
    <n v="4539951.0688642543"/>
    <n v="6408.3188534208839"/>
    <n v="0"/>
    <n v="0"/>
    <n v="0"/>
    <n v="0"/>
    <n v="4539951.0688642543"/>
    <n v="4726659.3649250949"/>
    <n v="41761.135181744583"/>
    <n v="186708.2960608406"/>
  </r>
  <r>
    <s v="Cure palliative domiciliari"/>
    <x v="4"/>
    <s v="ATS DI BERGAMO"/>
    <n v="227919.63086420015"/>
    <n v="14573.024352194861"/>
    <n v="0"/>
    <n v="0"/>
    <n v="0"/>
    <n v="213346.6065120053"/>
    <n v="0"/>
    <n v="0"/>
    <n v="0"/>
    <n v="0"/>
    <n v="213346.6065120053"/>
    <n v="226925.52679956859"/>
    <n v="14573.024352194858"/>
    <n v="13578.920287563291"/>
  </r>
  <r>
    <s v="Cure palliative domiciliari"/>
    <x v="5"/>
    <s v="ATS DI BRESCIA"/>
    <n v="535564.69179771584"/>
    <n v="0"/>
    <n v="0"/>
    <n v="0"/>
    <n v="0"/>
    <n v="0"/>
    <n v="535564.69179771584"/>
    <n v="0"/>
    <n v="0"/>
    <n v="0"/>
    <n v="535564.69179771584"/>
    <n v="545146.7971824233"/>
    <n v="0"/>
    <n v="9582.1053847074509"/>
  </r>
  <r>
    <s v="Cure palliative domiciliari"/>
    <x v="6"/>
    <s v="ATS DELLA VAL PADANA"/>
    <n v="3688172.4779885113"/>
    <n v="13503.847968632603"/>
    <n v="0"/>
    <n v="0"/>
    <n v="0"/>
    <n v="0"/>
    <n v="1344.0072125167553"/>
    <n v="3673324.6228073617"/>
    <n v="0"/>
    <n v="0"/>
    <n v="3673324.6228073617"/>
    <n v="3673324.6228073617"/>
    <n v="14847.855181149673"/>
    <n v="0"/>
  </r>
  <r>
    <s v="Cure palliative domiciliari"/>
    <x v="7"/>
    <s v="ATS DI PAVIA"/>
    <n v="0"/>
    <n v="0"/>
    <n v="0"/>
    <n v="0"/>
    <n v="0"/>
    <n v="0"/>
    <n v="0"/>
    <n v="0"/>
    <n v="0"/>
    <n v="0"/>
    <n v="0"/>
    <n v="1534.1208088102367"/>
    <n v="0"/>
    <n v="1534.1208088102367"/>
  </r>
  <r>
    <s v="Cure Palliative Residenziali"/>
    <x v="0"/>
    <s v="ATS DELLA CITTA' METROPOLITANA DI MILANO"/>
    <n v="11101682.659926666"/>
    <n v="10484146.570969082"/>
    <n v="233256.35297897269"/>
    <n v="1698.0427103064594"/>
    <n v="267312.43441378546"/>
    <n v="9101.5272945840898"/>
    <n v="2488.7818209298412"/>
    <n v="16583.901323624534"/>
    <n v="87095.04841537973"/>
    <n v="0"/>
    <n v="10484146.570969082"/>
    <n v="10886836.633513479"/>
    <n v="617536.08895758353"/>
    <n v="402690.06254439615"/>
  </r>
  <r>
    <s v="Cure Palliative Residenziali"/>
    <x v="1"/>
    <s v="ATS DELL'INSUBRIA"/>
    <n v="2645698.057908081"/>
    <n v="98884.606238886277"/>
    <n v="2515301.8401101064"/>
    <n v="0"/>
    <n v="31511.611559088411"/>
    <n v="0"/>
    <n v="0"/>
    <n v="0"/>
    <n v="0"/>
    <n v="0"/>
    <n v="2515301.8401101064"/>
    <n v="2917006.4758859663"/>
    <n v="130396.21779797459"/>
    <n v="401704.63577585993"/>
  </r>
  <r>
    <s v="Cure Palliative Residenziali"/>
    <x v="2"/>
    <s v="ATS DELLA MONTAGNA"/>
    <n v="1716811.7806798995"/>
    <n v="46039.731238913439"/>
    <n v="73216.431630253632"/>
    <n v="1550348.4203558955"/>
    <n v="4304.1269965639876"/>
    <n v="23426.72114902602"/>
    <n v="19476.349309247045"/>
    <n v="0"/>
    <n v="0"/>
    <n v="0"/>
    <n v="1550348.4203558955"/>
    <n v="1561745.7314345641"/>
    <n v="166463.36032400397"/>
    <n v="11397.311078668572"/>
  </r>
  <r>
    <s v="Cure Palliative Residenziali"/>
    <x v="3"/>
    <s v="ATS DELLA BRIANZA"/>
    <n v="2484527.3709540013"/>
    <n v="41764.196729815973"/>
    <n v="76992.906614479085"/>
    <n v="2337.5764992975774"/>
    <n v="2339955.5002269596"/>
    <n v="23477.190883449315"/>
    <n v="0"/>
    <n v="0"/>
    <n v="0"/>
    <n v="0"/>
    <n v="2339955.5002269596"/>
    <n v="2643083.6731963973"/>
    <n v="144571.87072704174"/>
    <n v="303128.17296943767"/>
  </r>
  <r>
    <s v="Cure Palliative Residenziali"/>
    <x v="4"/>
    <s v="ATS DI BERGAMO"/>
    <n v="1095926.8886357998"/>
    <n v="21930.154688089322"/>
    <n v="0"/>
    <n v="0"/>
    <n v="0"/>
    <n v="1073996.7339477104"/>
    <n v="0"/>
    <n v="0"/>
    <n v="0"/>
    <n v="0"/>
    <n v="1073996.7339477104"/>
    <n v="1216631.4014521632"/>
    <n v="21930.154688089387"/>
    <n v="142634.66750445287"/>
  </r>
  <r>
    <s v="Cure Palliative Residenziali"/>
    <x v="5"/>
    <s v="ATS DI BRESCIA"/>
    <n v="2128042.7637022841"/>
    <n v="7615.8771876974261"/>
    <n v="13468.669149255678"/>
    <n v="7361.6918690648035"/>
    <n v="0"/>
    <n v="86343.778012399052"/>
    <n v="1975306.9421793008"/>
    <n v="36422.629867026611"/>
    <n v="1523.1754375394855"/>
    <n v="0"/>
    <n v="1975306.9421793008"/>
    <n v="2009737.7176865719"/>
    <n v="152735.82152298326"/>
    <n v="34430.775507271057"/>
  </r>
  <r>
    <s v="Cure Palliative Residenziali"/>
    <x v="6"/>
    <s v="ATS DELLA VAL PADANA"/>
    <n v="1650907.8920114893"/>
    <n v="20102.771919067996"/>
    <n v="0"/>
    <n v="0"/>
    <n v="0"/>
    <n v="285.45016499455909"/>
    <n v="12465.644377094244"/>
    <n v="1611488.6717554573"/>
    <n v="6565.353794874859"/>
    <n v="0"/>
    <n v="1611488.6717554573"/>
    <n v="1664495.2029461085"/>
    <n v="39419.220256031957"/>
    <n v="53006.531190651236"/>
  </r>
  <r>
    <s v="Cure Palliative Residenziali"/>
    <x v="7"/>
    <s v="ATS DI PAVIA"/>
    <n v="2214728.6007499998"/>
    <n v="166352.72454192551"/>
    <n v="4770.2754028983045"/>
    <n v="0"/>
    <n v="0"/>
    <n v="0"/>
    <n v="0"/>
    <n v="0"/>
    <n v="2043605.600805176"/>
    <n v="0"/>
    <n v="2043605.600805176"/>
    <n v="2138789.17845297"/>
    <n v="171122.99994482379"/>
    <n v="95183.577647794038"/>
  </r>
  <r>
    <s v="ADI (erogatori) _x000a_privati"/>
    <x v="0"/>
    <s v="ATS DELLA CITTA' METROPOLITANA DI MILANO"/>
    <n v="44806396.108364969"/>
    <n v="44636062.292744346"/>
    <n v="55680.915603336383"/>
    <n v="11750.981168311484"/>
    <n v="32567.443339447826"/>
    <n v="11285.584255781509"/>
    <n v="8350.8494999815684"/>
    <n v="15089.404114770627"/>
    <n v="35608.637638988999"/>
    <n v="0"/>
    <n v="44636062.292744346"/>
    <n v="44925764.705241501"/>
    <n v="170333.81562062353"/>
    <n v="289702.41249715537"/>
  </r>
  <r>
    <s v="ADI (erogatori) _x000a_privati"/>
    <x v="1"/>
    <s v="ATS DELL'INSUBRIA"/>
    <n v="12122709.477238664"/>
    <n v="53816.285595565205"/>
    <n v="12043103.158725003"/>
    <n v="2439.5545939454942"/>
    <n v="14545.463280943404"/>
    <n v="5189.8507294329302"/>
    <n v="0"/>
    <n v="443.81463716842842"/>
    <n v="3171.3496766050985"/>
    <n v="0"/>
    <n v="12043103.158725003"/>
    <n v="12126201.57382888"/>
    <n v="79606.318513661623"/>
    <n v="83098.415103876963"/>
  </r>
  <r>
    <s v="ADI (erogatori) _x000a_privati"/>
    <x v="2"/>
    <s v="ATS DELLA MONTAGNA"/>
    <n v="5611682.1954303645"/>
    <n v="49252.524543646439"/>
    <n v="8428.0074281542329"/>
    <n v="5515759.2442563372"/>
    <n v="5909.7428673929053"/>
    <n v="21446.050049410609"/>
    <n v="7664.0767698159152"/>
    <n v="1311.1060168611189"/>
    <n v="1911.4434987461029"/>
    <n v="0"/>
    <n v="5515759.2442563372"/>
    <n v="5544495.4567703484"/>
    <n v="95922.951174027286"/>
    <n v="28736.212514011189"/>
  </r>
  <r>
    <s v="ADI (erogatori) _x000a_privati"/>
    <x v="3"/>
    <s v="ATS DELLA BRIANZA"/>
    <n v="9976143.5916629266"/>
    <n v="82044.583229239332"/>
    <n v="10885.104670825885"/>
    <n v="5527.6831181710422"/>
    <n v="9863687.4600492381"/>
    <n v="3405.8818194771302"/>
    <n v="6378.0213189011338"/>
    <n v="4017.0044844581771"/>
    <n v="197.85297261542212"/>
    <n v="0"/>
    <n v="9863687.4600492381"/>
    <n v="9937346.7631104589"/>
    <n v="112456.13161368854"/>
    <n v="73659.303061220795"/>
  </r>
  <r>
    <s v="ADI (erogatori) _x000a_privati"/>
    <x v="4"/>
    <s v="ATS DI BERGAMO"/>
    <n v="12839038.680179875"/>
    <n v="30520.088347554021"/>
    <n v="2360.8100605753525"/>
    <n v="5434.1679149100219"/>
    <n v="17989.694223134033"/>
    <n v="12773658.874775231"/>
    <n v="5694.3512187017677"/>
    <n v="3380.6936397681375"/>
    <n v="0"/>
    <n v="0"/>
    <n v="12773658.874775231"/>
    <n v="12822438.09469441"/>
    <n v="65379.805404644459"/>
    <n v="48779.219919178635"/>
  </r>
  <r>
    <s v="ADI (erogatori) _x000a_privati"/>
    <x v="5"/>
    <s v="ATS DI BRESCIA"/>
    <n v="6034648.9897460993"/>
    <n v="16204.741681891421"/>
    <n v="1907.8461575188119"/>
    <n v="3583.8257186726823"/>
    <n v="0"/>
    <n v="2384.8502865528931"/>
    <n v="6006847.093694998"/>
    <n v="3710.0699721800765"/>
    <n v="10.56223428575465"/>
    <n v="0"/>
    <n v="6006847.093694998"/>
    <n v="6047936.1119558848"/>
    <n v="27801.896051101387"/>
    <n v="41089.018260886893"/>
  </r>
  <r>
    <s v="ADI (erogatori) _x000a_privati"/>
    <x v="6"/>
    <s v="ATS DELLA VAL PADANA"/>
    <n v="10897858.45625337"/>
    <n v="37741.877942831605"/>
    <n v="0"/>
    <n v="0"/>
    <n v="1977.3324640331402"/>
    <n v="3886.9731192432387"/>
    <n v="13001.719453486481"/>
    <n v="10840642.44478748"/>
    <n v="608.10848629578038"/>
    <n v="0"/>
    <n v="10840642.44478748"/>
    <n v="10869900.658441719"/>
    <n v="57216.011465890333"/>
    <n v="29258.213654238731"/>
  </r>
  <r>
    <s v="ADI (erogatori) _x000a_privati"/>
    <x v="7"/>
    <s v="ATS DI PAVIA"/>
    <n v="5973486.1271566553"/>
    <n v="20122.31115643404"/>
    <n v="3835.7311834662169"/>
    <n v="0"/>
    <n v="669.62688626889121"/>
    <n v="1180.029659280227"/>
    <n v="0"/>
    <n v="1306.1207890322232"/>
    <n v="5946372.3074821737"/>
    <n v="0"/>
    <n v="5946372.3074821737"/>
    <n v="5987880.2619897109"/>
    <n v="27113.819674481638"/>
    <n v="41507.954507537186"/>
  </r>
  <r>
    <s v="Cure Palliative Domiciliari Privati"/>
    <x v="0"/>
    <s v="ATS DELLA CITTA' METROPOLITANA DI MILANO"/>
    <n v="12225542.97121295"/>
    <n v="11979559.708856305"/>
    <n v="86028.750617778118"/>
    <n v="9424.346250105129"/>
    <n v="132699.96958728833"/>
    <n v="6856.4356086389171"/>
    <n v="1310.4450310026598"/>
    <n v="2712.2468013095054"/>
    <n v="6951.0684605206097"/>
    <n v="0"/>
    <n v="11979559.708856305"/>
    <n v="12051265.922447633"/>
    <n v="245983.2623566445"/>
    <n v="71706.213591327891"/>
  </r>
  <r>
    <s v="Cure Palliative Domiciliari Privati"/>
    <x v="1"/>
    <s v="ATS DELL'INSUBRIA"/>
    <n v="3032451.0978476186"/>
    <n v="5803.0488653991379"/>
    <n v="2977327.5538649471"/>
    <n v="1475.436085203738"/>
    <n v="46306.465383799426"/>
    <n v="1538.5936482682987"/>
    <n v="0"/>
    <n v="0"/>
    <n v="0"/>
    <n v="0"/>
    <n v="2977327.5538649471"/>
    <n v="3064748.9865464466"/>
    <n v="55123.543982671574"/>
    <n v="87421.432681499515"/>
  </r>
  <r>
    <s v="Cure Palliative Domiciliari Privati"/>
    <x v="2"/>
    <s v="ATS DELLA MONTAGNA"/>
    <n v="701497.37636533508"/>
    <n v="1844.3244260835331"/>
    <n v="0"/>
    <n v="687221.761115456"/>
    <n v="1072.7270646065683"/>
    <n v="1056.7661262781442"/>
    <n v="10301.797632910833"/>
    <n v="0"/>
    <n v="0"/>
    <n v="0"/>
    <n v="687221.761115456"/>
    <n v="698710.41674724757"/>
    <n v="14275.615249879076"/>
    <n v="11488.655631791567"/>
  </r>
  <r>
    <s v="Cure Palliative Domiciliari Privati"/>
    <x v="3"/>
    <s v="ATS DELLA BRIANZA"/>
    <n v="4036252.3945378615"/>
    <n v="22864.69620276185"/>
    <n v="1392.6820637217395"/>
    <n v="588.87329648270031"/>
    <n v="4008405.5807799078"/>
    <n v="3000.5621949875476"/>
    <n v="0"/>
    <n v="0"/>
    <n v="0"/>
    <n v="0"/>
    <n v="4008405.5807799078"/>
    <n v="4201336.273072727"/>
    <n v="27846.8137579537"/>
    <n v="192930.69229281927"/>
  </r>
  <r>
    <s v="Cure Palliative Domiciliari Privati"/>
    <x v="4"/>
    <s v="ATS DI BERGAMO"/>
    <n v="6621008.3749605529"/>
    <n v="30207.23547951931"/>
    <n v="0"/>
    <n v="0"/>
    <n v="12851.53025712469"/>
    <n v="6574787.8652548073"/>
    <n v="3161.7439691027021"/>
    <n v="0"/>
    <n v="0"/>
    <n v="0"/>
    <n v="6574787.8652548073"/>
    <n v="6588084.6153851878"/>
    <n v="46220.509705745615"/>
    <n v="13296.750130380504"/>
  </r>
  <r>
    <s v="Cure Palliative Domiciliari Privati"/>
    <x v="5"/>
    <s v="ATS DI BRESCIA"/>
    <n v="3349265.490853603"/>
    <n v="2386.5547789685334"/>
    <n v="0"/>
    <n v="0"/>
    <n v="0"/>
    <n v="844.39255220723635"/>
    <n v="3344181.0961019071"/>
    <n v="1853.4474205199701"/>
    <n v="0"/>
    <n v="0"/>
    <n v="3344181.0961019071"/>
    <n v="3359390.3383886875"/>
    <n v="5084.3947516959161"/>
    <n v="15209.242286780383"/>
  </r>
  <r>
    <s v="Cure Palliative Domiciliari Privati"/>
    <x v="6"/>
    <s v="ATS DELLA VAL PADANA"/>
    <n v="1186773.5691995937"/>
    <n v="4283.8149215814874"/>
    <n v="0"/>
    <n v="0"/>
    <n v="0"/>
    <n v="0"/>
    <n v="435.25565376429392"/>
    <n v="1182054.498624248"/>
    <n v="0"/>
    <n v="0"/>
    <n v="1182054.498624248"/>
    <n v="1186620.1928460775"/>
    <n v="4719.0705753457732"/>
    <n v="4565.6942218295299"/>
  </r>
  <r>
    <s v="Cure Palliative Domiciliari Privati"/>
    <x v="7"/>
    <s v="ATS DI PAVIA"/>
    <n v="2586411.0971649401"/>
    <n v="4316.5389170140579"/>
    <n v="0"/>
    <n v="0"/>
    <n v="0"/>
    <n v="0"/>
    <n v="0"/>
    <n v="0"/>
    <n v="2582094.5582479257"/>
    <n v="0"/>
    <n v="2582094.5582479257"/>
    <n v="2589045.6267084465"/>
    <n v="4316.5389170143753"/>
    <n v="6951.0684605208226"/>
  </r>
  <r>
    <s v="Cure Palliative residenziali Privati"/>
    <x v="0"/>
    <s v="ATS DELLA CITTA' METROPOLITANA DI MILANO"/>
    <n v="12605001.169000002"/>
    <n v="11695403.63730021"/>
    <n v="294412.8409646707"/>
    <n v="944.34093170902531"/>
    <n v="332791.66749904957"/>
    <n v="16472.960710915009"/>
    <n v="6021.0147982798435"/>
    <n v="27636.10707755377"/>
    <n v="231318.59971761235"/>
    <n v="0"/>
    <n v="11695403.63730021"/>
    <n v="12885123.480558254"/>
    <n v="909597.53169979155"/>
    <n v="1189719.8432580438"/>
  </r>
  <r>
    <s v="Cure Palliative residenziali Privati"/>
    <x v="1"/>
    <s v="ATS DELL'INSUBRIA"/>
    <n v="5832662.9255609754"/>
    <n v="131871.22375188716"/>
    <n v="5423861.9732734188"/>
    <n v="5068.0240672396239"/>
    <n v="264106.82907346322"/>
    <n v="3673.9604711586844"/>
    <n v="0"/>
    <n v="0"/>
    <n v="4080.9149238082605"/>
    <n v="0"/>
    <n v="5423861.9732734188"/>
    <n v="5910554.6048305575"/>
    <n v="408800.9522875566"/>
    <n v="486692.63155713864"/>
  </r>
  <r>
    <s v="Cure Palliative residenziali Privati"/>
    <x v="2"/>
    <s v="ATS DELLA MONTAGNA"/>
    <n v="869472.64999999991"/>
    <n v="32805.982410609096"/>
    <n v="24787.301955518193"/>
    <n v="631886.43908406957"/>
    <n v="1457.1550831308873"/>
    <n v="76926.121455050568"/>
    <n v="101609.65001162165"/>
    <n v="0"/>
    <n v="0"/>
    <n v="0"/>
    <n v="631886.43908406957"/>
    <n v="682763.88857779198"/>
    <n v="237586.21091593034"/>
    <n v="50877.449493722408"/>
  </r>
  <r>
    <s v="Cure Palliative residenziali Privati"/>
    <x v="3"/>
    <s v="ATS DELLA BRIANZA"/>
    <n v="4715135.3"/>
    <n v="253618.64121508991"/>
    <n v="107967.64258126423"/>
    <n v="2475.2190018211622"/>
    <n v="4273637.0699522514"/>
    <n v="64471.409179648661"/>
    <n v="12965.318069924047"/>
    <n v="0"/>
    <n v="0"/>
    <n v="0"/>
    <n v="4273637.0699522514"/>
    <n v="5078253.7311516935"/>
    <n v="441498.23004774842"/>
    <n v="804616.66119944211"/>
  </r>
  <r>
    <s v="Cure Palliative residenziali Privati"/>
    <x v="4"/>
    <s v="ATS DI BERGAMO"/>
    <n v="6209226.3992276425"/>
    <n v="208243.60604701014"/>
    <n v="9632.1401363138611"/>
    <n v="11929.140713258712"/>
    <n v="194852.92973271801"/>
    <n v="5587877.0490011247"/>
    <n v="157801.48393943746"/>
    <n v="28887.44259314481"/>
    <n v="10002.607064633625"/>
    <n v="0"/>
    <n v="5587877.0490011247"/>
    <n v="5821662.9798862236"/>
    <n v="621349.35022651777"/>
    <n v="233785.93088509887"/>
  </r>
  <r>
    <s v="Cure Palliative residenziali Privati"/>
    <x v="5"/>
    <s v="ATS DI BRESCIA"/>
    <n v="6546919.0802999996"/>
    <n v="12436.605501286134"/>
    <n v="7627.4289662416213"/>
    <n v="30460.724779693905"/>
    <n v="0"/>
    <n v="51175.903671666201"/>
    <n v="6371688.3185092444"/>
    <n v="72239.310277735669"/>
    <n v="1290.7885941302691"/>
    <n v="0"/>
    <n v="6371688.3185092444"/>
    <n v="7018509.3578104042"/>
    <n v="175230.7617907552"/>
    <n v="646821.03930115979"/>
  </r>
  <r>
    <s v="Cure Palliative residenziali Privati"/>
    <x v="6"/>
    <s v="ATS DELLA VAL PADANA"/>
    <n v="4945199.7180000003"/>
    <n v="71119.533132825032"/>
    <n v="0"/>
    <n v="0"/>
    <n v="0"/>
    <n v="21065.575396659719"/>
    <n v="362419.87707345159"/>
    <n v="4483676.0569052827"/>
    <n v="6918.6754917821854"/>
    <n v="0"/>
    <n v="4483676.0569052827"/>
    <n v="4629705.1998110265"/>
    <n v="461523.66109471768"/>
    <n v="146029.14290574379"/>
  </r>
  <r>
    <s v="Cure Palliative residenziali Privati"/>
    <x v="7"/>
    <s v="ATS DI PAVIA"/>
    <n v="5512811.9479999999"/>
    <n v="479624.25119933515"/>
    <n v="42265.276953129993"/>
    <n v="0"/>
    <n v="11408.079811079991"/>
    <n v="0"/>
    <n v="6003.6954084448962"/>
    <n v="17266.282957310257"/>
    <n v="4956244.361670699"/>
    <n v="0"/>
    <n v="4956244.361670699"/>
    <n v="5209855.9474626658"/>
    <n v="556567.58632930089"/>
    <n v="253611.58579196688"/>
  </r>
  <r>
    <s v="CDI/CDD/CSS"/>
    <x v="0"/>
    <s v="ATS DELLA CITTA' METROPOLITANA DI MILANO"/>
    <n v="43283264.266285554"/>
    <n v="42182377.465827927"/>
    <n v="87905.997990312419"/>
    <n v="15038.428326660653"/>
    <n v="788239.32421849994"/>
    <n v="67029.774242943531"/>
    <n v="11896.778344948974"/>
    <n v="71968.518008109895"/>
    <n v="58807.979326151682"/>
    <n v="0"/>
    <n v="42182377.465827927"/>
    <n v="44284566.450015977"/>
    <n v="1100886.8004576266"/>
    <n v="2102188.98418805"/>
  </r>
  <r>
    <s v="CDI/CDD/CSS"/>
    <x v="1"/>
    <s v="ATS DELL'INSUBRIA"/>
    <n v="18995559.299488898"/>
    <n v="505420.5948077974"/>
    <n v="18065192.984674841"/>
    <n v="1299.8662656045074"/>
    <n v="369256.6680610372"/>
    <n v="0"/>
    <n v="0"/>
    <n v="15665.947588723695"/>
    <n v="38723.238090892366"/>
    <n v="0"/>
    <n v="18065192.984674841"/>
    <n v="18670730.314594384"/>
    <n v="930366.3148140572"/>
    <n v="605537.32991954312"/>
  </r>
  <r>
    <s v="CDI/CDD/CSS"/>
    <x v="2"/>
    <s v="ATS DELLA MONTAGNA"/>
    <n v="5970242.4616398793"/>
    <n v="4119.9456476484174"/>
    <n v="17710.142374490686"/>
    <n v="5662278.8533981089"/>
    <n v="24787.747353462823"/>
    <n v="232088.25883732393"/>
    <n v="29257.514028843485"/>
    <n v="0"/>
    <n v="0"/>
    <n v="0"/>
    <n v="5662278.8533981089"/>
    <n v="5684709.8019847404"/>
    <n v="307963.60824177042"/>
    <n v="22430.948586631566"/>
  </r>
  <r>
    <s v="CDI/CDD/CSS"/>
    <x v="3"/>
    <s v="ATS DELLA BRIANZA"/>
    <n v="15817783.394616345"/>
    <n v="842535.29161349253"/>
    <n v="434991.5948037451"/>
    <n v="0"/>
    <n v="14480128.504903659"/>
    <n v="42991.516952507118"/>
    <n v="4702.4866526110472"/>
    <n v="12433.999690328674"/>
    <n v="0"/>
    <n v="0"/>
    <n v="14480128.504903659"/>
    <n v="15933511.719797591"/>
    <n v="1337654.8897126857"/>
    <n v="1453383.2148939315"/>
  </r>
  <r>
    <s v="CDI/CDD/CSS"/>
    <x v="4"/>
    <s v="ATS DI BERGAMO"/>
    <n v="14451781.878037874"/>
    <n v="291350.31968432775"/>
    <n v="29746.441125824102"/>
    <n v="6092.653994366553"/>
    <n v="199453.51883648545"/>
    <n v="13817767.152915586"/>
    <n v="103293.64404957076"/>
    <n v="0"/>
    <n v="4078.1474317130951"/>
    <n v="0"/>
    <n v="13817767.152915586"/>
    <n v="14476312.079037696"/>
    <n v="634014.72512228787"/>
    <n v="658544.92612211034"/>
  </r>
  <r>
    <s v="CDI/CDD/CSS"/>
    <x v="5"/>
    <s v="ATS DI BRESCIA"/>
    <n v="16937010.12156903"/>
    <n v="26796.380825838645"/>
    <n v="0"/>
    <n v="0"/>
    <n v="8801.2741268731188"/>
    <n v="125642.65568336751"/>
    <n v="16686346.84976612"/>
    <n v="89422.961166828318"/>
    <n v="0"/>
    <n v="0"/>
    <n v="16686346.84976612"/>
    <n v="17097473.95387385"/>
    <n v="250663.27180290967"/>
    <n v="411127.10410773009"/>
  </r>
  <r>
    <s v="CDI/CDD/CSS"/>
    <x v="6"/>
    <s v="ATS DELLA VAL PADANA"/>
    <n v="13149603.69027772"/>
    <n v="75500.234925230077"/>
    <n v="28776.026726971144"/>
    <n v="0"/>
    <n v="28776.026726971144"/>
    <n v="182354.06546688324"/>
    <n v="261976.68103175674"/>
    <n v="12572220.655399907"/>
    <n v="0"/>
    <n v="0"/>
    <n v="12572220.655399907"/>
    <n v="12764837.509609116"/>
    <n v="577383.03487781249"/>
    <n v="192616.85420920886"/>
  </r>
  <r>
    <s v="CDI/CDD/CSS"/>
    <x v="7"/>
    <s v="ATS DI PAVIA"/>
    <n v="9629560.8970628232"/>
    <n v="356466.21668371931"/>
    <n v="6407.1268981951289"/>
    <n v="0"/>
    <n v="34068.655570603347"/>
    <n v="8438.6549390862674"/>
    <n v="0"/>
    <n v="3125.4277552171361"/>
    <n v="9221054.8152160011"/>
    <n v="0"/>
    <n v="9221054.8152160011"/>
    <n v="9322664.1800647583"/>
    <n v="408506.08184682205"/>
    <n v="101609.36484875716"/>
  </r>
  <r>
    <s v="TOX"/>
    <x v="0"/>
    <s v="ATS DELLA CITTA' METROPOLITANA DI MILANO"/>
    <n v="16561890.219138199"/>
    <n v="9061509.6448555663"/>
    <n v="1672164.8027305757"/>
    <n v="193761.56644478001"/>
    <n v="1983031.7755283935"/>
    <n v="1565375.0978022697"/>
    <n v="789882.99300607201"/>
    <n v="554765.37118633487"/>
    <n v="741398.96758420812"/>
    <n v="0"/>
    <n v="9061509.6448555663"/>
    <n v="24351879.186582748"/>
    <n v="7500380.5742826331"/>
    <n v="15290369.541727182"/>
  </r>
  <r>
    <s v="TOX"/>
    <x v="1"/>
    <s v="ATS DELL'INSUBRIA"/>
    <n v="11041390.169416666"/>
    <n v="3560083.3306907108"/>
    <n v="3844670.9769975925"/>
    <n v="186047.75423464167"/>
    <n v="1335701.0709664589"/>
    <n v="840397.61165644194"/>
    <n v="436165.31223296368"/>
    <n v="204411.28566077608"/>
    <n v="633912.82697708323"/>
    <n v="0"/>
    <n v="3844670.9769975925"/>
    <n v="9759136.7846957128"/>
    <n v="7196719.1924190735"/>
    <n v="5914465.8076981204"/>
  </r>
  <r>
    <s v="TOX"/>
    <x v="2"/>
    <s v="ATS DELLA MONTAGNA"/>
    <n v="2415179.4060000004"/>
    <n v="691713.55281543208"/>
    <n v="310796.73868964106"/>
    <n v="238976.63896128823"/>
    <n v="207401.84992200069"/>
    <n v="262451.61174491403"/>
    <n v="418476.7705795925"/>
    <n v="134492.52545762356"/>
    <n v="150869.71782950836"/>
    <n v="0"/>
    <n v="238976.63896128823"/>
    <n v="1614876.9639140926"/>
    <n v="2176202.7670387123"/>
    <n v="1375900.3249528045"/>
  </r>
  <r>
    <s v="TOX"/>
    <x v="3"/>
    <s v="ATS DELLA BRIANZA"/>
    <n v="5562240.5457500014"/>
    <n v="2140108.343659007"/>
    <n v="887299.67528551328"/>
    <n v="158395.89107710664"/>
    <n v="1888487.9098512861"/>
    <n v="169738.13417960666"/>
    <n v="86233.885554591267"/>
    <n v="58467.271381753249"/>
    <n v="173509.43476113613"/>
    <n v="0"/>
    <n v="1888487.9098512861"/>
    <n v="7954128.4358392516"/>
    <n v="3673752.6358987154"/>
    <n v="6065640.525987966"/>
  </r>
  <r>
    <s v="TOX"/>
    <x v="4"/>
    <s v="ATS DI BERGAMO"/>
    <n v="8910321.3334565219"/>
    <n v="1486627.1178281135"/>
    <n v="619650.79766658414"/>
    <n v="165804.09385037934"/>
    <n v="708847.93781485828"/>
    <n v="4040623.0631974065"/>
    <n v="971310.67057493969"/>
    <n v="571924.16600723355"/>
    <n v="345533.48651700601"/>
    <n v="0"/>
    <n v="4040623.0631974065"/>
    <n v="10031551.008766266"/>
    <n v="4869698.2702591158"/>
    <n v="5990927.9455688596"/>
  </r>
  <r>
    <s v="TOX"/>
    <x v="5"/>
    <s v="ATS DI BRESCIA"/>
    <n v="9992132.1285530422"/>
    <n v="1708712.4963012552"/>
    <n v="876325.70510869182"/>
    <n v="314210.53821764403"/>
    <n v="584335.15738773358"/>
    <n v="1367265.7429016277"/>
    <n v="4147942.0873912727"/>
    <n v="709948.00489434029"/>
    <n v="283392.39635047747"/>
    <n v="0"/>
    <n v="4147942.0873912727"/>
    <n v="8254403.3567813421"/>
    <n v="5844190.04116177"/>
    <n v="4106461.2693900694"/>
  </r>
  <r>
    <s v="TOX"/>
    <x v="6"/>
    <s v="ATS DELLA VAL PADANA"/>
    <n v="8221341.157408095"/>
    <n v="1738892.4206085033"/>
    <n v="800253.01226687501"/>
    <n v="156118.30503153463"/>
    <n v="553403.46093491837"/>
    <n v="928671.52519265318"/>
    <n v="1180764.5178328129"/>
    <n v="2568157.1593964878"/>
    <n v="295080.75614431006"/>
    <n v="0"/>
    <n v="2568157.1593964878"/>
    <n v="5039936.1252188683"/>
    <n v="5653183.9980116077"/>
    <n v="2471778.9658223805"/>
  </r>
  <r>
    <s v="TOX"/>
    <x v="7"/>
    <s v="ATS DI PAVIA"/>
    <n v="8169981.0033065211"/>
    <n v="3964232.2798241605"/>
    <n v="747975.07595023816"/>
    <n v="201562.17609671838"/>
    <n v="692919.27343360207"/>
    <n v="857028.22209134581"/>
    <n v="223627.11960909746"/>
    <n v="237770.34123431926"/>
    <n v="1244866.5150670393"/>
    <n v="0"/>
    <n v="1244866.5150670393"/>
    <n v="3868564.1012307685"/>
    <n v="6925114.488239482"/>
    <n v="2623697.5861637294"/>
  </r>
  <r>
    <s v="RIA_INT"/>
    <x v="0"/>
    <s v="ATS DELLA CITTA' METROPOLITANA DI MILANO"/>
    <n v="117817165.963"/>
    <n v="108660901.9842615"/>
    <n v="1243949.7646299787"/>
    <n v="110400.65864674223"/>
    <n v="5805365.1764547527"/>
    <n v="419413.55672944715"/>
    <n v="68835.744438893365"/>
    <n v="323681.19144882931"/>
    <n v="1184617.8863898665"/>
    <n v="0"/>
    <n v="108660901.9842615"/>
    <n v="115197811.78555226"/>
    <n v="9156263.9787385017"/>
    <n v="6536909.8012907654"/>
  </r>
  <r>
    <s v="RIA_INT"/>
    <x v="1"/>
    <s v="ATS DELL'INSUBRIA"/>
    <n v="21631275.485999998"/>
    <n v="1663360.7433850872"/>
    <n v="18945148.814501919"/>
    <n v="1047.3711015376762"/>
    <n v="1016169.2403674722"/>
    <n v="2739.9118200120593"/>
    <n v="714.66262088866654"/>
    <n v="0"/>
    <n v="2094.7422030753523"/>
    <n v="0"/>
    <n v="18945148.814501919"/>
    <n v="22263919.786668994"/>
    <n v="2686126.6714980789"/>
    <n v="3318770.9721670747"/>
  </r>
  <r>
    <s v="RIA_INT"/>
    <x v="2"/>
    <s v="ATS DELLA MONTAGNA"/>
    <n v="728280.15"/>
    <n v="501.19519239249195"/>
    <n v="531.42814635718651"/>
    <n v="601362.74673094938"/>
    <n v="0"/>
    <n v="122982.14761232169"/>
    <n v="2902.6323179792521"/>
    <n v="0"/>
    <n v="0"/>
    <n v="0"/>
    <n v="601362.74673094938"/>
    <n v="864850.32304937392"/>
    <n v="126917.40326905064"/>
    <n v="263487.57631842454"/>
  </r>
  <r>
    <s v="RIA_INT"/>
    <x v="3"/>
    <s v="ATS DELLA BRIANZA"/>
    <n v="16962865.974920001"/>
    <n v="839726.49566332181"/>
    <n v="1944972.4024922724"/>
    <n v="49434.620412860764"/>
    <n v="13859639.580493722"/>
    <n v="268899.00495251163"/>
    <n v="193.87090530985802"/>
    <n v="0"/>
    <n v="0"/>
    <n v="0"/>
    <n v="13859639.580493722"/>
    <n v="20960010.562368374"/>
    <n v="3103226.3944262788"/>
    <n v="7100370.9818746522"/>
  </r>
  <r>
    <s v="RIA_INT"/>
    <x v="4"/>
    <s v="ATS DI BERGAMO"/>
    <n v="14744332.967"/>
    <n v="423276.14041973097"/>
    <n v="1825.4618833227537"/>
    <n v="15343.275738792812"/>
    <n v="109430.28987732013"/>
    <n v="13774583.380267151"/>
    <n v="376911.99725486164"/>
    <n v="42962.421558820068"/>
    <n v="0"/>
    <n v="0"/>
    <n v="13774583.380267151"/>
    <n v="17261971.840145469"/>
    <n v="969749.58673284948"/>
    <n v="3487388.459878318"/>
  </r>
  <r>
    <s v="RIA_INT"/>
    <x v="5"/>
    <s v="ATS DI BRESCIA"/>
    <n v="11694699.076999998"/>
    <n v="80480.545959134906"/>
    <n v="14408.070524252669"/>
    <n v="63491.260728248759"/>
    <n v="25157.986838774355"/>
    <n v="831586.50193530717"/>
    <n v="10439160.660862759"/>
    <n v="239617.38773516912"/>
    <n v="796.66241635118683"/>
    <n v="0"/>
    <n v="10439160.660862759"/>
    <n v="11469787.380838109"/>
    <n v="1255538.416137239"/>
    <n v="1030626.7199753504"/>
  </r>
  <r>
    <s v="RIA_INT"/>
    <x v="6"/>
    <s v="ATS DELLA VAL PADANA"/>
    <n v="39979655.75"/>
    <n v="1750348.812146127"/>
    <n v="14518.477464554615"/>
    <n v="8716.0126371145852"/>
    <n v="60463.460476124746"/>
    <n v="1786561.7488801586"/>
    <n v="543905.56829577486"/>
    <n v="35694716.716063529"/>
    <n v="120424.95403661439"/>
    <n v="0"/>
    <n v="35694716.716063529"/>
    <n v="36349298.810809001"/>
    <n v="4284939.0339364707"/>
    <n v="654582.09474547207"/>
  </r>
  <r>
    <s v="RIA_INT"/>
    <x v="7"/>
    <s v="ATS DI PAVIA"/>
    <n v="18650980.431310002"/>
    <n v="1779215.8685249654"/>
    <n v="98565.367026337262"/>
    <n v="15054.377053127615"/>
    <n v="83784.82786020622"/>
    <n v="55205.587948561311"/>
    <n v="37162.244141642252"/>
    <n v="48321.094002655685"/>
    <n v="16533671.064752504"/>
    <n v="0"/>
    <n v="16533671.064752504"/>
    <n v="17841605.309798412"/>
    <n v="2117309.3665574975"/>
    <n v="1307934.2450459078"/>
  </r>
  <r>
    <s v="RIA minori con disturbi del neuro-sviluppo e disabilità complessa S.R.M."/>
    <x v="0"/>
    <s v="ATS DELLA CITTA' METROPOLITANA DI MILANO"/>
    <n v="2930885.7224137937"/>
    <n v="1741029.0197740523"/>
    <n v="166924.20001255581"/>
    <n v="0"/>
    <n v="0"/>
    <n v="10933.680788517224"/>
    <n v="0"/>
    <n v="167522.4044053074"/>
    <n v="844476.41743336152"/>
    <n v="0"/>
    <n v="1741029.0197740523"/>
    <n v="3869299.5951488265"/>
    <n v="1189856.7026397414"/>
    <n v="2128270.5753747742"/>
  </r>
  <r>
    <s v="RIA minori con disturbi del neuro-sviluppo e disabilità complessa S.R.M."/>
    <x v="1"/>
    <s v="ATS DELL'INSUBRIA"/>
    <n v="0"/>
    <n v="0"/>
    <n v="0"/>
    <n v="0"/>
    <n v="0"/>
    <n v="0"/>
    <n v="0"/>
    <n v="0"/>
    <n v="0"/>
    <n v="0"/>
    <n v="0"/>
    <n v="1006473.068307528"/>
    <n v="0"/>
    <n v="1006473.068307528"/>
  </r>
  <r>
    <s v="RIA minori con disturbi del neuro-sviluppo e disabilità complessa S.R.M."/>
    <x v="2"/>
    <s v="ATS DELLA MONTAGNA"/>
    <n v="0"/>
    <n v="0"/>
    <n v="0"/>
    <n v="0"/>
    <n v="0"/>
    <n v="0"/>
    <n v="0"/>
    <n v="0"/>
    <n v="0"/>
    <n v="0"/>
    <n v="0"/>
    <n v="210158.68505176899"/>
    <n v="0"/>
    <n v="210158.68505176899"/>
  </r>
  <r>
    <s v="RIA minori con disturbi del neuro-sviluppo e disabilità complessa S.R.M."/>
    <x v="3"/>
    <s v="ATS DELLA BRIANZA"/>
    <n v="5355537.258878924"/>
    <n v="1721926.7662064314"/>
    <n v="643388.34724535211"/>
    <n v="210158.68505176899"/>
    <n v="2515225.4488505153"/>
    <n v="36955.870464611929"/>
    <n v="119772.64042145309"/>
    <n v="0"/>
    <n v="108109.5006387904"/>
    <n v="0"/>
    <n v="2515225.4488505153"/>
    <n v="2515225.4488505153"/>
    <n v="2840311.8100284087"/>
    <n v="0"/>
  </r>
  <r>
    <s v="RIA minori con disturbi del neuro-sviluppo e disabilità complessa S.R.M."/>
    <x v="4"/>
    <s v="ATS DI BERGAMO"/>
    <n v="1625718.564400838"/>
    <n v="190721.06119382477"/>
    <n v="196160.52104962009"/>
    <n v="0"/>
    <n v="0"/>
    <n v="627917.64710337669"/>
    <n v="601060.31406538712"/>
    <n v="0"/>
    <n v="9859.0209886290868"/>
    <n v="0"/>
    <n v="627917.64710337669"/>
    <n v="675807.19835650583"/>
    <n v="997800.9172974613"/>
    <n v="47889.551253129146"/>
  </r>
  <r>
    <s v="RIA minori con disturbi del neuro-sviluppo e disabilità complessa S.R.M."/>
    <x v="5"/>
    <s v="ATS DI BRESCIA"/>
    <n v="0"/>
    <n v="0"/>
    <n v="0"/>
    <n v="0"/>
    <n v="0"/>
    <n v="0"/>
    <n v="0"/>
    <n v="0"/>
    <n v="0"/>
    <n v="0"/>
    <n v="0"/>
    <n v="720832.95448684017"/>
    <n v="0"/>
    <n v="720832.95448684017"/>
  </r>
  <r>
    <s v="RIA minori con disturbi del neuro-sviluppo e disabilità complessa S.R.M."/>
    <x v="6"/>
    <s v="ATS DELLA VAL PADANA"/>
    <n v="0"/>
    <n v="0"/>
    <n v="0"/>
    <n v="0"/>
    <n v="0"/>
    <n v="0"/>
    <n v="0"/>
    <n v="0"/>
    <n v="0"/>
    <n v="0"/>
    <n v="0"/>
    <n v="167522.4044053074"/>
    <n v="0"/>
    <n v="167522.4044053074"/>
  </r>
  <r>
    <s v="RIA minori con disturbi del neuro-sviluppo e disabilità complessa S.R.M."/>
    <x v="7"/>
    <s v="ATS DI PAVIA"/>
    <n v="1079941.051296104"/>
    <n v="215622.74797451822"/>
    <n v="0"/>
    <n v="0"/>
    <n v="0"/>
    <n v="0"/>
    <n v="0"/>
    <n v="0"/>
    <n v="864318.30332158576"/>
    <n v="0"/>
    <n v="864318.30332158576"/>
    <n v="1826763.2423823667"/>
    <n v="215622.74797451822"/>
    <n v="962444.93906078092"/>
  </r>
  <r>
    <s v="RSA"/>
    <x v="0"/>
    <s v="ATS DELLA CITTA' METROPOLITANA DI MILANO"/>
    <n v="278430145.91872603"/>
    <n v="261120987.44091168"/>
    <n v="4613500.4908078434"/>
    <n v="233391.96196181208"/>
    <n v="8585077.8878136836"/>
    <n v="961030.35153393389"/>
    <n v="377377.31580844225"/>
    <n v="606520.58777767711"/>
    <n v="1932259.8821109319"/>
    <n v="0"/>
    <n v="261120987.44091168"/>
    <n v="319092378.02470678"/>
    <n v="17309158.477814347"/>
    <n v="57971390.5837951"/>
  </r>
  <r>
    <s v="RSA"/>
    <x v="1"/>
    <s v="ATS DELL'INSUBRIA"/>
    <n v="158398458.67417809"/>
    <n v="13627781.721841436"/>
    <n v="134032918.50982706"/>
    <n v="729161.56174676481"/>
    <n v="9201635.5857155789"/>
    <n v="374942.07564293424"/>
    <n v="114348.63484345211"/>
    <n v="137881.98680941146"/>
    <n v="179788.5977514821"/>
    <n v="0"/>
    <n v="134032918.50982706"/>
    <n v="141600964.74984854"/>
    <n v="24365540.164351031"/>
    <n v="7568046.2400214821"/>
  </r>
  <r>
    <s v="RSA"/>
    <x v="2"/>
    <s v="ATS DELLA MONTAGNA"/>
    <n v="39640510.457999997"/>
    <n v="774671.81840104144"/>
    <n v="530936.43126335612"/>
    <n v="35650086.294641368"/>
    <n v="441925.956679872"/>
    <n v="1121392.4593764355"/>
    <n v="1034755.5083768227"/>
    <n v="54080.63323151596"/>
    <n v="32661.356029578103"/>
    <n v="0"/>
    <n v="35650086.294641368"/>
    <n v="37363620.868521087"/>
    <n v="3990424.1633586287"/>
    <n v="1713534.5738797188"/>
  </r>
  <r>
    <s v="RSA"/>
    <x v="3"/>
    <s v="ATS DELLA BRIANZA"/>
    <n v="86804648.968356162"/>
    <n v="8411469.2179078199"/>
    <n v="1520772.7994995953"/>
    <n v="169011.22124809111"/>
    <n v="75566018.277579695"/>
    <n v="974013.18259467825"/>
    <n v="45283.661030794734"/>
    <n v="50880.422126141115"/>
    <n v="67200.18636935293"/>
    <n v="0"/>
    <n v="75566018.277579695"/>
    <n v="99043538.218197584"/>
    <n v="11238630.690776467"/>
    <n v="23477519.940617889"/>
  </r>
  <r>
    <s v="RSA"/>
    <x v="4"/>
    <s v="ATS DI BERGAMO"/>
    <n v="92960253.613369867"/>
    <n v="3755068.6633799784"/>
    <n v="94910.175072851416"/>
    <n v="283068.12127249868"/>
    <n v="1876590.6712908035"/>
    <n v="86172027.615824461"/>
    <n v="529345.61554992525"/>
    <n v="141450.16535853656"/>
    <n v="107792.58562080376"/>
    <n v="0"/>
    <n v="86172027.615824461"/>
    <n v="91643792.504007995"/>
    <n v="6788225.9975454062"/>
    <n v="5471764.8881835341"/>
  </r>
  <r>
    <s v="RSA"/>
    <x v="5"/>
    <s v="ATS DI BRESCIA"/>
    <n v="106089585.71836931"/>
    <n v="724586.68635196052"/>
    <n v="25668.511111151187"/>
    <n v="171144.62402057945"/>
    <n v="337875.30658849829"/>
    <n v="671128.79554778652"/>
    <n v="103404203.91914336"/>
    <n v="666444.72697741678"/>
    <n v="88533.148628560215"/>
    <n v="0"/>
    <n v="103404203.91914336"/>
    <n v="108101067.52147542"/>
    <n v="2685381.7992259413"/>
    <n v="4696863.6023320556"/>
  </r>
  <r>
    <s v="RSA"/>
    <x v="6"/>
    <s v="ATS DELLA VAL PADANA"/>
    <n v="115812790.73664342"/>
    <n v="6049651.6946828859"/>
    <n v="85429.804770486458"/>
    <n v="21395.534367204076"/>
    <n v="789379.90500977321"/>
    <n v="1223170.1776540591"/>
    <n v="2544809.9532694737"/>
    <n v="104939563.69588505"/>
    <n v="159389.97100449333"/>
    <n v="0"/>
    <n v="104939563.69588505"/>
    <n v="106653782.10661235"/>
    <n v="10873227.040758371"/>
    <n v="1714218.4107273072"/>
  </r>
  <r>
    <s v="RSA"/>
    <x v="7"/>
    <s v="ATS DI PAVIA"/>
    <n v="86460363.255850002"/>
    <n v="24628160.781229991"/>
    <n v="696828.02749620052"/>
    <n v="106361.54926277995"/>
    <n v="2245034.6275196881"/>
    <n v="146087.84583371945"/>
    <n v="50942.913453151996"/>
    <n v="56959.888446610857"/>
    <n v="58529987.622607864"/>
    <n v="0"/>
    <n v="58529987.622607864"/>
    <n v="61097613.35012307"/>
    <n v="27930375.633242138"/>
    <n v="2567625.7275152057"/>
  </r>
  <r>
    <s v="RSD"/>
    <x v="0"/>
    <s v="ATS DELLA CITTA' METROPOLITANA DI MILANO"/>
    <n v="47276820.916495375"/>
    <n v="39806342.347072184"/>
    <n v="2198535.9601992965"/>
    <n v="199515.7277572609"/>
    <n v="3254189.675424485"/>
    <n v="586377.71481304592"/>
    <n v="185697.73809255235"/>
    <n v="322708.19985865284"/>
    <n v="723453.55327789509"/>
    <n v="0"/>
    <n v="39806342.347072184"/>
    <n v="60029341.664979532"/>
    <n v="7470478.5694231912"/>
    <n v="20222999.317907348"/>
  </r>
  <r>
    <s v="RSD"/>
    <x v="1"/>
    <s v="ATS DELL'INSUBRIA"/>
    <n v="23852432.313062664"/>
    <n v="3655445.990387219"/>
    <n v="15601494.358110756"/>
    <n v="444602.51455552148"/>
    <n v="3347301.9201613236"/>
    <n v="127421.79921154662"/>
    <n v="366469.62547083246"/>
    <n v="145032.41321765591"/>
    <n v="164663.69194781527"/>
    <n v="0"/>
    <n v="15601494.358110756"/>
    <n v="20028519.980083998"/>
    <n v="8250937.9549519084"/>
    <n v="4427025.6219732426"/>
  </r>
  <r>
    <s v="RSD"/>
    <x v="2"/>
    <s v="ATS DELLA MONTAGNA"/>
    <n v="4103097.2994878045"/>
    <n v="158840.34262102321"/>
    <n v="73007.072288636264"/>
    <n v="3292683.3548564878"/>
    <n v="97365.28159382056"/>
    <n v="53431.60555573483"/>
    <n v="427769.64257210243"/>
    <n v="0"/>
    <n v="0"/>
    <n v="0"/>
    <n v="3292683.3548564878"/>
    <n v="4520386.498080519"/>
    <n v="810413.9446313167"/>
    <n v="1227703.1432240312"/>
  </r>
  <r>
    <s v="RSD"/>
    <x v="3"/>
    <s v="ATS DELLA BRIANZA"/>
    <n v="17589866.129000001"/>
    <n v="5226048.6861614585"/>
    <n v="942546.77957541193"/>
    <n v="149365.14330400035"/>
    <n v="10828651.620552478"/>
    <n v="236405.78066974951"/>
    <n v="155677.35828447837"/>
    <n v="0"/>
    <n v="51170.760452426824"/>
    <n v="0"/>
    <n v="10828651.620552478"/>
    <n v="19914799.78441615"/>
    <n v="6761214.5084475223"/>
    <n v="9086148.1638636719"/>
  </r>
  <r>
    <s v="RSD"/>
    <x v="4"/>
    <s v="ATS DI BERGAMO"/>
    <n v="16740784.810458953"/>
    <n v="1368994.7204522889"/>
    <n v="256840.0557549223"/>
    <n v="97005.047398885843"/>
    <n v="847452.75918791385"/>
    <n v="12629706.286653168"/>
    <n v="1246834.5851524023"/>
    <n v="237902.67386038124"/>
    <n v="56048.681998988483"/>
    <n v="0"/>
    <n v="12629706.286653168"/>
    <n v="16191791.345936218"/>
    <n v="4111078.5238057841"/>
    <n v="3562085.0592830498"/>
  </r>
  <r>
    <s v="RSD"/>
    <x v="5"/>
    <s v="ATS DI BRESCIA"/>
    <n v="18552186.367279999"/>
    <n v="1420486.7777900817"/>
    <n v="218137.42952438522"/>
    <n v="134346.84311052348"/>
    <n v="325465.01546706544"/>
    <n v="956049.1358837008"/>
    <n v="14693775.052556811"/>
    <n v="566283.51300957741"/>
    <n v="237642.59993785172"/>
    <n v="0"/>
    <n v="14693775.052556811"/>
    <n v="21484927.649081584"/>
    <n v="3858411.3147231881"/>
    <n v="6791152.5965247732"/>
  </r>
  <r>
    <s v="RSD"/>
    <x v="6"/>
    <s v="ATS DELLA VAL PADANA"/>
    <n v="29845554.260263331"/>
    <n v="6234343.0604801504"/>
    <n v="528579.2337346538"/>
    <n v="202867.86709784012"/>
    <n v="979859.77235938131"/>
    <n v="1602399.0231492722"/>
    <n v="4360265.7848138707"/>
    <n v="15770820.61520341"/>
    <n v="166418.9034247555"/>
    <n v="0"/>
    <n v="15770820.61520341"/>
    <n v="17072942.736087147"/>
    <n v="14074733.645059921"/>
    <n v="1302122.1208837368"/>
  </r>
  <r>
    <s v="RSD"/>
    <x v="7"/>
    <s v="ATS DI PAVIA"/>
    <n v="10356257.793375"/>
    <n v="2158839.7400151342"/>
    <n v="209379.09089593933"/>
    <n v="0"/>
    <n v="234513.73966967998"/>
    <n v="0"/>
    <n v="48437.862138535398"/>
    <n v="30195.320937468223"/>
    <n v="7674892.0397182433"/>
    <n v="0"/>
    <n v="7674892.0397182433"/>
    <n v="9074290.230757976"/>
    <n v="2681365.7536567571"/>
    <n v="1399398.1910397327"/>
  </r>
  <r>
    <s v="SMI"/>
    <x v="0"/>
    <s v="ATS DELLA CITTA' METROPOLITANA DI MILANO"/>
    <n v="2646907.7250000001"/>
    <n v="2457195.0639811317"/>
    <n v="44192.003976820124"/>
    <n v="3651.1969127477255"/>
    <n v="63161.358586105351"/>
    <n v="11357.108481988462"/>
    <n v="10314.68533650437"/>
    <n v="15098.440189089699"/>
    <n v="41937.867535611877"/>
    <n v="0"/>
    <n v="2457195.0639811317"/>
    <n v="2573786.6762396502"/>
    <n v="189712.66101886844"/>
    <n v="116591.61225851858"/>
  </r>
  <r>
    <s v="SMI"/>
    <x v="1"/>
    <s v="ATS DELL'INSUBRIA"/>
    <n v="0"/>
    <n v="0"/>
    <n v="0"/>
    <n v="0"/>
    <n v="0"/>
    <n v="0"/>
    <n v="0"/>
    <n v="0"/>
    <n v="0"/>
    <n v="0"/>
    <n v="0"/>
    <n v="118580.47743333897"/>
    <n v="0"/>
    <n v="118580.47743333897"/>
  </r>
  <r>
    <s v="SMI"/>
    <x v="2"/>
    <s v="ATS DELLA MONTAGNA"/>
    <n v="423724.75"/>
    <n v="1065.8090973970691"/>
    <n v="740.07750294592302"/>
    <n v="290966.92815891706"/>
    <n v="288.35921839083284"/>
    <n v="60501.118247179787"/>
    <n v="68177.543565903747"/>
    <n v="1443.1888513104495"/>
    <n v="541.72535795500607"/>
    <n v="0"/>
    <n v="290966.92815891706"/>
    <n v="348051.50449277298"/>
    <n v="132757.82184108294"/>
    <n v="57084.576333855919"/>
  </r>
  <r>
    <s v="SMI"/>
    <x v="3"/>
    <s v="ATS DELLA BRIANZA"/>
    <n v="772746.47499999998"/>
    <n v="45254.109183291999"/>
    <n v="38275.104313513155"/>
    <n v="14855.997029315904"/>
    <n v="657189.37064823322"/>
    <n v="13771.497636904915"/>
    <n v="1230.9391432243594"/>
    <n v="278.52066653308151"/>
    <n v="1890.9363789833726"/>
    <n v="0"/>
    <n v="657189.37064823322"/>
    <n v="741571.95172786422"/>
    <n v="115557.10435176676"/>
    <n v="84382.581079630996"/>
  </r>
  <r>
    <s v="SMI"/>
    <x v="4"/>
    <s v="ATS DI BERGAMO"/>
    <n v="841836.6"/>
    <n v="31809.414406968688"/>
    <n v="3298.9083907525392"/>
    <n v="304.12351631642065"/>
    <n v="5022.6534304813831"/>
    <n v="773166.38867158571"/>
    <n v="12102.793029374505"/>
    <n v="15598.559816989549"/>
    <n v="533.75873753115661"/>
    <n v="0"/>
    <n v="773166.38867158571"/>
    <n v="900007.11255314166"/>
    <n v="68670.211328414269"/>
    <n v="126840.72388155595"/>
  </r>
  <r>
    <s v="SMI"/>
    <x v="5"/>
    <s v="ATS DI BRESCIA"/>
    <n v="3794610.7875000001"/>
    <n v="38462.279570860825"/>
    <n v="32074.383249307222"/>
    <n v="38273.258875475825"/>
    <n v="15910.209844653338"/>
    <n v="41210.99951548277"/>
    <n v="3564338.701305605"/>
    <n v="59637.349370911375"/>
    <n v="4703.6057677035196"/>
    <n v="0"/>
    <n v="3564338.701305605"/>
    <n v="3656164.662380612"/>
    <n v="230272.08619439509"/>
    <n v="91825.961075006984"/>
  </r>
  <r>
    <s v="SMI"/>
    <x v="6"/>
    <s v="ATS DELLA VAL PADANA"/>
    <n v="318877.5"/>
    <n v="0"/>
    <n v="0"/>
    <n v="0"/>
    <n v="0"/>
    <n v="0"/>
    <n v="0"/>
    <n v="318877.5"/>
    <n v="0"/>
    <n v="0"/>
    <n v="318877.5"/>
    <n v="410933.55889483413"/>
    <n v="0"/>
    <n v="92056.058894834132"/>
  </r>
  <r>
    <s v="SMI"/>
    <x v="7"/>
    <s v="ATS DI PAVIA"/>
    <n v="0"/>
    <n v="0"/>
    <n v="0"/>
    <n v="0"/>
    <n v="0"/>
    <n v="0"/>
    <n v="0"/>
    <n v="0"/>
    <n v="0"/>
    <n v="0"/>
    <n v="0"/>
    <n v="49607.893777784935"/>
    <n v="0"/>
    <n v="49607.893777784935"/>
  </r>
  <r>
    <s v="CONS"/>
    <x v="0"/>
    <s v="ATS DELLA CITTA' METROPOLITANA DI MILANO"/>
    <n v="8312311.7999999998"/>
    <n v="7700465.9319776781"/>
    <n v="47521.789360912066"/>
    <n v="5813.4110664131013"/>
    <n v="261222.33736316417"/>
    <n v="160355.39224445025"/>
    <n v="10828.868643858059"/>
    <n v="30690.206470996225"/>
    <n v="95413.862872526253"/>
    <n v="0"/>
    <n v="7700465.9319776781"/>
    <n v="7923826.5749952141"/>
    <n v="611845.86802232172"/>
    <n v="223360.64301753603"/>
  </r>
  <r>
    <s v="CONS"/>
    <x v="1"/>
    <s v="ATS DELL'INSUBRIA"/>
    <n v="3052201.8690000004"/>
    <n v="80086.501626140278"/>
    <n v="2916488.6282953448"/>
    <n v="1417.6625773870503"/>
    <n v="48887.886617696167"/>
    <n v="504.63152625735609"/>
    <n v="1727.8448764430771"/>
    <n v="1657.5753785110505"/>
    <n v="1431.1381022210362"/>
    <n v="0"/>
    <n v="2916488.6282953448"/>
    <n v="2989829.110351671"/>
    <n v="135713.24070465565"/>
    <n v="73340.482056326233"/>
  </r>
  <r>
    <s v="CONS"/>
    <x v="2"/>
    <s v="ATS DELLA MONTAGNA"/>
    <n v="262829.47500000003"/>
    <n v="638.56539346793454"/>
    <n v="0"/>
    <n v="221305.87217740781"/>
    <n v="607.41851552241417"/>
    <n v="32229.939099584197"/>
    <n v="8047.6798140176525"/>
    <n v="0"/>
    <n v="0"/>
    <n v="0"/>
    <n v="221305.87217740781"/>
    <n v="242570.78442849402"/>
    <n v="41523.60282259222"/>
    <n v="21264.912251086207"/>
  </r>
  <r>
    <s v="CONS"/>
    <x v="3"/>
    <s v="ATS DELLA BRIANZA"/>
    <n v="1255290.1146699998"/>
    <n v="24727.078960396131"/>
    <n v="14237.640719927009"/>
    <n v="814.91237609310883"/>
    <n v="1209247.4394810558"/>
    <n v="3517.2968132392325"/>
    <n v="76.600050888503887"/>
    <n v="611.68784493101009"/>
    <n v="2057.458423469127"/>
    <n v="0"/>
    <n v="1209247.4394810558"/>
    <n v="1534323.8531702177"/>
    <n v="46042.675188943977"/>
    <n v="325076.41368916188"/>
  </r>
  <r>
    <s v="CONS"/>
    <x v="4"/>
    <s v="ATS DI BERGAMO"/>
    <n v="3255207.8125"/>
    <n v="22394.22238464329"/>
    <n v="1678.9029787458485"/>
    <n v="409.39585251030815"/>
    <n v="9812.3322780326125"/>
    <n v="3182466.8340035114"/>
    <n v="13688.850477801925"/>
    <n v="24601.869008691858"/>
    <n v="155.40551606331678"/>
    <n v="0"/>
    <n v="3182466.8340035114"/>
    <n v="3435774.8282503332"/>
    <n v="72740.978496488649"/>
    <n v="253307.99424682185"/>
  </r>
  <r>
    <s v="CONS"/>
    <x v="5"/>
    <s v="ATS DI BRESCIA"/>
    <n v="4090135.40075"/>
    <n v="8052.3810992330309"/>
    <n v="598.62131155133432"/>
    <n v="8169.4409769882177"/>
    <n v="1670.101916907832"/>
    <n v="48410.987087377216"/>
    <n v="3996725.1700405595"/>
    <n v="25860.336633742823"/>
    <n v="648.36168364029209"/>
    <n v="0"/>
    <n v="3996725.1700405595"/>
    <n v="4043549.1617717245"/>
    <n v="93410.230709440541"/>
    <n v="46823.991731164977"/>
  </r>
  <r>
    <s v="CONS"/>
    <x v="6"/>
    <s v="ATS DELLA VAL PADANA"/>
    <n v="1060799.1500000001"/>
    <n v="14048.825289177677"/>
    <n v="1224.1789240522246"/>
    <n v="0"/>
    <n v="124.160637077036"/>
    <n v="2688.0026532588831"/>
    <n v="8005.9895245281732"/>
    <n v="1032850.0796548139"/>
    <n v="1857.9133170924665"/>
    <n v="0"/>
    <n v="1032850.0796548139"/>
    <n v="1119248.8739711759"/>
    <n v="27949.070345186279"/>
    <n v="86398.794316362008"/>
  </r>
  <r>
    <s v="CONS"/>
    <x v="7"/>
    <s v="ATS DI PAVIA"/>
    <n v="2121298.63375"/>
    <n v="73413.068264476446"/>
    <n v="8079.348761137996"/>
    <n v="4640.0894016944239"/>
    <n v="2752.1763607617231"/>
    <n v="5601.7448226543866"/>
    <n v="4448.1583436275678"/>
    <n v="2977.1189794888905"/>
    <n v="2019386.9288161586"/>
    <n v="0"/>
    <n v="2019386.9288161586"/>
    <n v="2120951.0687311711"/>
    <n v="101911.70493384148"/>
    <n v="101564.13991501252"/>
  </r>
  <r>
    <s v="ASS. POSTACUTA"/>
    <x v="0"/>
    <s v="ATS DELLA CITTA' METROPOLITANA DI MILANO"/>
    <n v="3301525"/>
    <n v="2686252.9797023004"/>
    <n v="356511.08930987824"/>
    <n v="3216.6414073071719"/>
    <n v="255544.28958051422"/>
    <n v="0"/>
    <n v="0"/>
    <n v="0"/>
    <n v="0"/>
    <n v="0"/>
    <n v="2686252.9797023004"/>
    <n v="3676929.2660751077"/>
    <n v="615272.02029769961"/>
    <n v="990676.28637280734"/>
  </r>
  <r>
    <s v="ASS. POSTACUTA"/>
    <x v="1"/>
    <s v="ATS DELL'INSUBRIA"/>
    <n v="1876592.575"/>
    <n v="104024.74494935543"/>
    <n v="1533241.797235267"/>
    <n v="0"/>
    <n v="236734.05412062616"/>
    <n v="0"/>
    <n v="0"/>
    <n v="2591.9786947513812"/>
    <n v="0"/>
    <n v="0"/>
    <n v="1533241.797235267"/>
    <n v="2085286.1068692154"/>
    <n v="343350.77776473295"/>
    <n v="552044.30963394837"/>
  </r>
  <r>
    <s v="ASS. POSTACUTA"/>
    <x v="2"/>
    <s v="ATS DELLA MONTAGNA"/>
    <n v="1351004.0250000001"/>
    <n v="0"/>
    <n v="0"/>
    <n v="1269839.4588648651"/>
    <n v="0"/>
    <n v="69062.908459459475"/>
    <n v="12101.657675675679"/>
    <n v="0"/>
    <n v="0"/>
    <n v="0"/>
    <n v="1269839.4588648651"/>
    <n v="1290868.8288142076"/>
    <n v="81164.566135135014"/>
    <n v="21029.36994934245"/>
  </r>
  <r>
    <s v="ASS. POSTACUTA"/>
    <x v="3"/>
    <s v="ATS DELLA BRIANZA"/>
    <n v="2063247"/>
    <n v="531863.87440446019"/>
    <n v="159161.78073998986"/>
    <n v="0"/>
    <n v="1361763.9348200709"/>
    <n v="10457.410035478966"/>
    <n v="0"/>
    <n v="0"/>
    <n v="0"/>
    <n v="0"/>
    <n v="1361763.9348200709"/>
    <n v="1898385.4581332465"/>
    <n v="701483.06517992914"/>
    <n v="536621.52331317565"/>
  </r>
  <r>
    <s v="ASS. POSTACUTA"/>
    <x v="4"/>
    <s v="ATS DI BERGAMO"/>
    <n v="2661876.8249999997"/>
    <n v="56304.601713329736"/>
    <n v="0"/>
    <n v="17812.728542035227"/>
    <n v="21498.120654180446"/>
    <n v="2458770.7708195522"/>
    <n v="91315.826778709335"/>
    <n v="16174.776492192907"/>
    <n v="0"/>
    <n v="0"/>
    <n v="2458770.7708195522"/>
    <n v="2554188.7631472638"/>
    <n v="203106.05418044748"/>
    <n v="95417.992327711545"/>
  </r>
  <r>
    <s v="ASS. POSTACUTA"/>
    <x v="5"/>
    <s v="ATS DI BRESCIA"/>
    <n v="1658191"/>
    <n v="5382.4887549269652"/>
    <n v="0"/>
    <n v="0"/>
    <n v="15570.771041038721"/>
    <n v="8650.4283561326229"/>
    <n v="1617053.4073730581"/>
    <n v="11533.904474843497"/>
    <n v="0"/>
    <n v="0"/>
    <n v="1617053.4073730581"/>
    <n v="1724857.382510673"/>
    <n v="41137.592626941856"/>
    <n v="107803.97513761488"/>
  </r>
  <r>
    <s v="ASS. POSTACUTA"/>
    <x v="6"/>
    <s v="ATS DELLA VAL PADANA"/>
    <n v="706225"/>
    <n v="0"/>
    <n v="0"/>
    <n v="0"/>
    <n v="0"/>
    <n v="7247.2454766405617"/>
    <n v="4386.4906832298138"/>
    <n v="694591.2638401296"/>
    <n v="0"/>
    <n v="0"/>
    <n v="694591.2638401296"/>
    <n v="724891.92350191739"/>
    <n v="11633.736159870401"/>
    <n v="30300.659661787795"/>
  </r>
  <r>
    <s v="ASS. POSTACUTA"/>
    <x v="7"/>
    <s v="ATS DI PAVIA"/>
    <n v="2474145"/>
    <n v="293100.57655073504"/>
    <n v="36371.439584080319"/>
    <n v="0"/>
    <n v="7274.2879168160634"/>
    <n v="0"/>
    <n v="0"/>
    <n v="0"/>
    <n v="2137398.6959483684"/>
    <n v="0"/>
    <n v="2137398.6959483684"/>
    <n v="2137398.6959483684"/>
    <n v="336746.3040516316"/>
    <n v="0"/>
  </r>
  <r>
    <s v="MISURA RSA aperta"/>
    <x v="0"/>
    <s v="ATS DELLA CITTA' METROPOLITANA DI MILANO"/>
    <n v="6980339.7847441658"/>
    <n v="6843076.1291501969"/>
    <n v="10112.174816106073"/>
    <n v="3620.4901308812559"/>
    <n v="47727.807398444245"/>
    <n v="0"/>
    <n v="0"/>
    <n v="4664.8622840200796"/>
    <n v="71138.320964518003"/>
    <n v="0"/>
    <n v="6843076.1291501969"/>
    <n v="7062214.9318089187"/>
    <n v="137263.65559396893"/>
    <n v="219138.8026587218"/>
  </r>
  <r>
    <s v="MISURA RSA aperta"/>
    <x v="1"/>
    <s v="ATS DELL'INSUBRIA"/>
    <n v="2869864.8251203899"/>
    <n v="161858.51282125173"/>
    <n v="2708006.3122991379"/>
    <n v="0"/>
    <n v="0"/>
    <n v="0"/>
    <n v="0"/>
    <n v="0"/>
    <n v="0"/>
    <n v="0"/>
    <n v="2708006.3122991379"/>
    <n v="2727527.4892733078"/>
    <n v="161858.51282125199"/>
    <n v="19521.17697416991"/>
  </r>
  <r>
    <s v="MISURA RSA aperta"/>
    <x v="2"/>
    <s v="ATS DELLA MONTAGNA"/>
    <n v="1303760.7635974903"/>
    <n v="0"/>
    <n v="0"/>
    <n v="1289982.3331223549"/>
    <n v="0"/>
    <n v="5409.4132012365626"/>
    <n v="8369.017273898653"/>
    <n v="0"/>
    <n v="0"/>
    <n v="0"/>
    <n v="1289982.3331223549"/>
    <n v="1296956.4613350625"/>
    <n v="13778.430475135334"/>
    <n v="6974.1282127075829"/>
  </r>
  <r>
    <s v="MISURA RSA aperta"/>
    <x v="3"/>
    <s v="ATS DELLA BRIANZA"/>
    <n v="2158541.0591452532"/>
    <n v="10876.241631108816"/>
    <n v="7296.8002685852434"/>
    <n v="0"/>
    <n v="2140368.017245559"/>
    <n v="0"/>
    <n v="0"/>
    <n v="0"/>
    <n v="0"/>
    <n v="0"/>
    <n v="2140368.017245559"/>
    <n v="2191147.2541562384"/>
    <n v="18173.04189969413"/>
    <n v="50779.236910679378"/>
  </r>
  <r>
    <s v="MISURA RSA aperta"/>
    <x v="4"/>
    <s v="ATS DI BERGAMO"/>
    <n v="6091301.2713418975"/>
    <n v="23782.02523965406"/>
    <n v="0"/>
    <n v="1040.4546840129515"/>
    <n v="3051.4295122355147"/>
    <n v="6062870.7400585804"/>
    <n v="556.62184741433612"/>
    <n v="0"/>
    <n v="0"/>
    <n v="0"/>
    <n v="6062870.7400585804"/>
    <n v="6314274.6519243978"/>
    <n v="28430.531283317134"/>
    <n v="251403.91186581738"/>
  </r>
  <r>
    <s v="MISURA RSA aperta"/>
    <x v="5"/>
    <s v="ATS DI BRESCIA"/>
    <n v="4039376.9158943566"/>
    <n v="5886.6093353093756"/>
    <n v="2112.2018894786274"/>
    <n v="2313.1833978132186"/>
    <n v="0"/>
    <n v="51788.763383500205"/>
    <n v="3973691.3556389664"/>
    <n v="682.57870755144143"/>
    <n v="2902.2235417372399"/>
    <n v="0"/>
    <n v="3973691.3556389664"/>
    <n v="4016706.1333695692"/>
    <n v="65685.560255390126"/>
    <n v="43014.777730602771"/>
  </r>
  <r>
    <s v="MISURA RSA aperta"/>
    <x v="6"/>
    <s v="ATS DELLA VAL PADANA"/>
    <n v="3392056.5259996834"/>
    <n v="11549.240387493655"/>
    <n v="0"/>
    <n v="0"/>
    <n v="0"/>
    <n v="194205.73528108082"/>
    <n v="34089.138609289563"/>
    <n v="3151831.7018252308"/>
    <n v="380.70989658855063"/>
    <n v="0"/>
    <n v="3151831.7018252308"/>
    <n v="3157179.1428168025"/>
    <n v="240224.82417445257"/>
    <n v="5347.4409915716387"/>
  </r>
  <r>
    <s v="MISURA RSA aperta"/>
    <x v="7"/>
    <s v="ATS DI PAVIA"/>
    <n v="1664758.854156767"/>
    <n v="5186.1732439034095"/>
    <n v="0"/>
    <n v="0"/>
    <n v="0"/>
    <n v="0"/>
    <n v="0"/>
    <n v="0"/>
    <n v="1659572.6809128635"/>
    <n v="0"/>
    <n v="1659572.6809128635"/>
    <n v="1733993.9353157072"/>
    <n v="5186.173243903555"/>
    <n v="74421.25440284377"/>
  </r>
  <r>
    <m/>
    <x v="8"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ella pivot4" cacheId="3" applyNumberFormats="0" applyBorderFormats="0" applyFontFormats="0" applyPatternFormats="0" applyAlignmentFormats="0" applyWidthHeightFormats="1" dataCaption="Valori" updatedVersion="8" minRefreshableVersion="3" useAutoFormatting="1" itemPrintTitles="1" createdVersion="7" indent="0" outline="1" outlineData="1" multipleFieldFilters="0">
  <location ref="A3:J69" firstHeaderRow="1" firstDataRow="2" firstDataCol="1" rowPageCount="1" colPageCount="1"/>
  <pivotFields count="8"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6"/>
        <item x="18"/>
        <item t="default"/>
      </items>
    </pivotField>
    <pivotField showAll="0"/>
    <pivotField axis="axisPage" showAll="0">
      <items count="5">
        <item x="0"/>
        <item x="1"/>
        <item x="2"/>
        <item x="3"/>
        <item t="default"/>
      </items>
    </pivotField>
    <pivotField axis="axisRow" showAll="0">
      <items count="37">
        <item x="0"/>
        <item x="1"/>
        <item x="2"/>
        <item x="3"/>
        <item x="5"/>
        <item x="6"/>
        <item x="10"/>
        <item x="12"/>
        <item x="17"/>
        <item x="18"/>
        <item x="19"/>
        <item x="13"/>
        <item x="14"/>
        <item x="20"/>
        <item x="31"/>
        <item x="21"/>
        <item x="23"/>
        <item x="24"/>
        <item x="25"/>
        <item x="26"/>
        <item x="27"/>
        <item x="4"/>
        <item x="15"/>
        <item x="28"/>
        <item x="7"/>
        <item x="8"/>
        <item x="9"/>
        <item x="29"/>
        <item x="11"/>
        <item x="30"/>
        <item x="33"/>
        <item x="22"/>
        <item x="34"/>
        <item x="32"/>
        <item x="16"/>
        <item x="35"/>
        <item t="default"/>
      </items>
    </pivotField>
    <pivotField axis="axisCol" showAll="0">
      <items count="13">
        <item x="0"/>
        <item x="4"/>
        <item x="5"/>
        <item x="1"/>
        <item x="6"/>
        <item x="7"/>
        <item x="2"/>
        <item x="8"/>
        <item h="1" x="3"/>
        <item h="1" x="9"/>
        <item x="10"/>
        <item m="1" x="11"/>
        <item t="default"/>
      </items>
    </pivotField>
    <pivotField dataField="1" showAll="0"/>
    <pivotField showAll="0"/>
  </pivotFields>
  <rowFields count="2">
    <field x="1"/>
    <field x="4"/>
  </rowFields>
  <rowItems count="65">
    <i>
      <x/>
    </i>
    <i r="1">
      <x v="21"/>
    </i>
    <i r="1">
      <x v="24"/>
    </i>
    <i r="1">
      <x v="25"/>
    </i>
    <i r="1">
      <x v="26"/>
    </i>
    <i r="1">
      <x v="28"/>
    </i>
    <i>
      <x v="1"/>
    </i>
    <i r="1">
      <x v="11"/>
    </i>
    <i r="1">
      <x v="12"/>
    </i>
    <i r="1">
      <x v="22"/>
    </i>
    <i>
      <x v="2"/>
    </i>
    <i r="1">
      <x v="12"/>
    </i>
    <i>
      <x v="6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>
      <x v="7"/>
    </i>
    <i r="1">
      <x v="8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5"/>
    </i>
    <i r="1">
      <x v="26"/>
    </i>
    <i r="1">
      <x v="27"/>
    </i>
    <i r="1">
      <x v="28"/>
    </i>
    <i r="1">
      <x v="30"/>
    </i>
    <i r="1">
      <x v="31"/>
    </i>
    <i r="1">
      <x v="32"/>
    </i>
    <i r="1">
      <x v="33"/>
    </i>
    <i>
      <x v="14"/>
    </i>
    <i r="1">
      <x v="12"/>
    </i>
    <i>
      <x v="15"/>
    </i>
    <i r="1">
      <x v="22"/>
    </i>
    <i r="1">
      <x v="24"/>
    </i>
    <i t="grand">
      <x/>
    </i>
  </rowItems>
  <colFields count="1">
    <field x="5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3" item="2" hier="-1"/>
  </pageFields>
  <dataFields count="1">
    <dataField name="Somma di Somma di Valore totale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la pivot4" cacheId="3" applyNumberFormats="0" applyBorderFormats="0" applyFontFormats="0" applyPatternFormats="0" applyAlignmentFormats="0" applyWidthHeightFormats="1" dataCaption="Valori" updatedVersion="8" minRefreshableVersion="3" itemPrintTitles="1" createdVersion="7" indent="0" outline="1" outlineData="1" multipleFieldFilters="0">
  <location ref="A3:K118" firstHeaderRow="1" firstDataRow="2" firstDataCol="1"/>
  <pivotFields count="8">
    <pivotField showAll="0"/>
    <pivotField showAll="0"/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axis="axisCol" showAll="0">
      <items count="13">
        <item x="0"/>
        <item x="4"/>
        <item x="5"/>
        <item x="1"/>
        <item x="6"/>
        <item x="7"/>
        <item x="2"/>
        <item x="8"/>
        <item h="1" x="3"/>
        <item h="1" x="9"/>
        <item x="10"/>
        <item m="1" x="11"/>
        <item t="default"/>
      </items>
    </pivotField>
    <pivotField dataField="1" showAll="0"/>
    <pivotField axis="axisRow" showAll="0">
      <items count="24">
        <item x="0"/>
        <item m="1" x="17"/>
        <item m="1" x="18"/>
        <item x="4"/>
        <item x="5"/>
        <item x="7"/>
        <item m="1" x="21"/>
        <item m="1" x="22"/>
        <item m="1" x="16"/>
        <item m="1" x="19"/>
        <item m="1" x="14"/>
        <item m="1" x="15"/>
        <item m="1" x="20"/>
        <item x="13"/>
        <item x="1"/>
        <item x="8"/>
        <item x="2"/>
        <item x="12"/>
        <item x="9"/>
        <item x="10"/>
        <item x="11"/>
        <item x="3"/>
        <item x="6"/>
        <item t="default"/>
      </items>
    </pivotField>
  </pivotFields>
  <rowFields count="2">
    <field x="7"/>
    <field x="2"/>
  </rowFields>
  <rowItems count="11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3"/>
    </i>
    <i r="1">
      <x v="8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7"/>
    </i>
    <i r="1">
      <x/>
    </i>
    <i r="1">
      <x v="2"/>
    </i>
    <i r="1">
      <x v="3"/>
    </i>
    <i r="1">
      <x v="4"/>
    </i>
    <i r="1">
      <x v="5"/>
    </i>
    <i r="1">
      <x v="6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0"/>
    </i>
    <i r="1">
      <x/>
    </i>
    <i r="1">
      <x v="3"/>
    </i>
    <i r="1">
      <x v="4"/>
    </i>
    <i r="1">
      <x v="7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5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10"/>
    </i>
    <i t="grand">
      <x/>
    </i>
  </colItems>
  <dataFields count="1">
    <dataField name="Somma di Somma di Valore totale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ella pivot1" cacheId="4" applyNumberFormats="0" applyBorderFormats="0" applyFontFormats="0" applyPatternFormats="0" applyAlignmentFormats="0" applyWidthHeightFormats="1" dataCaption="Valori" updatedVersion="8" minRefreshableVersion="3" useAutoFormatting="1" itemPrintTitles="1" createdVersion="7" indent="0" outline="1" outlineData="1" multipleFieldFilters="0">
  <location ref="A3:I21" firstHeaderRow="0" firstDataRow="1" firstDataCol="1"/>
  <pivotFields count="12">
    <pivotField axis="axisRow" showAll="0">
      <items count="18">
        <item x="3"/>
        <item x="14"/>
        <item x="6"/>
        <item x="13"/>
        <item x="4"/>
        <item x="5"/>
        <item x="15"/>
        <item x="9"/>
        <item x="8"/>
        <item x="10"/>
        <item x="11"/>
        <item x="12"/>
        <item x="7"/>
        <item x="16"/>
        <item x="0"/>
        <item x="1"/>
        <item x="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ma di 321" fld="4" baseField="0" baseItem="0"/>
    <dataField name="Somma di 322" fld="5" baseField="0" baseItem="0"/>
    <dataField name="Somma di 323" fld="6" baseField="0" baseItem="0"/>
    <dataField name="Somma di 324" fld="7" baseField="0" baseItem="0"/>
    <dataField name="Somma di 325" fld="8" baseField="0" baseItem="0"/>
    <dataField name="Somma di 326" fld="9" baseField="0" baseItem="0"/>
    <dataField name="Somma di 327" fld="10" baseField="0" baseItem="0"/>
    <dataField name="Somma di 328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ella pivot2" cacheId="5" applyNumberFormats="0" applyBorderFormats="0" applyFontFormats="0" applyPatternFormats="0" applyAlignmentFormats="0" applyWidthHeightFormats="1" dataCaption="Valori" updatedVersion="8" minRefreshableVersion="3" itemPrintTitles="1" createdVersion="7" indent="0" compact="0" compactData="0" multipleFieldFilters="0">
  <location ref="A3:K12" firstHeaderRow="0" firstDataRow="1" firstDataCol="1"/>
  <pivotFields count="17">
    <pivotField compact="0" outline="0" showAll="0" defaultSubtotal="0"/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h="1" x="8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omma di 321" fld="4" baseField="2" baseItem="3" numFmtId="4"/>
    <dataField name="Somma di 322" fld="5" baseField="2" baseItem="3" numFmtId="4"/>
    <dataField name="Somma di 323" fld="6" baseField="2" baseItem="1" numFmtId="4"/>
    <dataField name="Somma di 324" fld="7" baseField="2" baseItem="2" numFmtId="4"/>
    <dataField name="Somma di 325" fld="8" baseField="2" baseItem="2" numFmtId="4"/>
    <dataField name="Somma di 326" fld="9" baseField="2" baseItem="1" numFmtId="4"/>
    <dataField name="Somma di 327" fld="10" baseField="2" baseItem="2" numFmtId="4"/>
    <dataField name="Somma di 328" fld="11" baseField="2" baseItem="2" numFmtId="4"/>
    <dataField name="Somma di Crediti" fld="15" baseField="2" baseItem="2" numFmtId="4"/>
    <dataField name="Somma di debiti" fld="16" baseField="2" baseItem="1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11"/>
  <sheetViews>
    <sheetView workbookViewId="0">
      <selection activeCell="D27" sqref="D27"/>
    </sheetView>
  </sheetViews>
  <sheetFormatPr defaultRowHeight="15" x14ac:dyDescent="0.25"/>
  <cols>
    <col min="1" max="1" width="40.7109375" bestFit="1" customWidth="1"/>
    <col min="2" max="2" width="15.85546875" customWidth="1"/>
    <col min="3" max="3" width="2.7109375" customWidth="1"/>
    <col min="4" max="4" width="23" customWidth="1"/>
    <col min="5" max="5" width="2.7109375" customWidth="1"/>
    <col min="6" max="6" width="18.5703125" customWidth="1"/>
    <col min="7" max="7" width="2.42578125" customWidth="1"/>
  </cols>
  <sheetData>
    <row r="1" spans="1:13" x14ac:dyDescent="0.25">
      <c r="B1" s="231" t="s">
        <v>504</v>
      </c>
      <c r="C1" s="231"/>
      <c r="D1" s="231" t="s">
        <v>505</v>
      </c>
      <c r="E1" s="231"/>
      <c r="F1" s="230" t="s">
        <v>507</v>
      </c>
    </row>
    <row r="4" spans="1:13" x14ac:dyDescent="0.25">
      <c r="A4" t="s">
        <v>502</v>
      </c>
      <c r="B4" s="6" t="e">
        <f>+#REF!</f>
        <v>#REF!</v>
      </c>
      <c r="C4" s="6"/>
    </row>
    <row r="5" spans="1:13" x14ac:dyDescent="0.25">
      <c r="A5" t="s">
        <v>503</v>
      </c>
      <c r="B5" s="6" t="e">
        <f>+#REF!</f>
        <v>#REF!</v>
      </c>
      <c r="C5" s="6" t="e">
        <f>IF(B5=B4,1,-1)</f>
        <v>#REF!</v>
      </c>
    </row>
    <row r="6" spans="1:13" x14ac:dyDescent="0.25">
      <c r="B6" s="6"/>
      <c r="C6" s="6"/>
    </row>
    <row r="7" spans="1:13" x14ac:dyDescent="0.25">
      <c r="A7" t="s">
        <v>506</v>
      </c>
      <c r="B7" s="6" t="e">
        <f>SUM(#REF!)+#REF!+#REF!</f>
        <v>#REF!</v>
      </c>
      <c r="C7" s="6" t="e">
        <f>IF(B7=D7,1,-1)</f>
        <v>#REF!</v>
      </c>
      <c r="D7" s="6" t="e">
        <f>SUM(#REF!)</f>
        <v>#REF!</v>
      </c>
      <c r="E7" s="6" t="e">
        <f>IF(D7=F7,1,-1)</f>
        <v>#REF!</v>
      </c>
      <c r="F7" s="5" t="e">
        <f>SUM('Appoggio Consumo'!D:D)</f>
        <v>#REF!</v>
      </c>
      <c r="G7" s="6"/>
    </row>
    <row r="8" spans="1:13" x14ac:dyDescent="0.25">
      <c r="A8" t="s">
        <v>508</v>
      </c>
      <c r="F8" s="5" t="e">
        <f>SUM('Appoggio Consumo'!O:O)</f>
        <v>#REF!</v>
      </c>
      <c r="G8" s="6" t="e">
        <f>IF(F8=F7,1,-1)</f>
        <v>#REF!</v>
      </c>
    </row>
    <row r="9" spans="1:13" x14ac:dyDescent="0.25">
      <c r="M9">
        <f>1034-884</f>
        <v>150</v>
      </c>
    </row>
    <row r="10" spans="1:13" x14ac:dyDescent="0.25">
      <c r="A10" t="s">
        <v>509</v>
      </c>
      <c r="F10" s="5" t="e">
        <f>SUM('Appoggio Consumo'!P:P)</f>
        <v>#REF!</v>
      </c>
      <c r="G10" s="6" t="e">
        <f>IF(F10=F11,1,-1)</f>
        <v>#REF!</v>
      </c>
    </row>
    <row r="11" spans="1:13" x14ac:dyDescent="0.25">
      <c r="A11" t="s">
        <v>510</v>
      </c>
      <c r="F11" s="5" t="e">
        <f>SUM('Appoggio Consumo'!Q:Q)</f>
        <v>#REF!</v>
      </c>
      <c r="G11" s="6" t="e">
        <f>IF(F11=F10,1,-1)</f>
        <v>#REF!</v>
      </c>
    </row>
  </sheetData>
  <conditionalFormatting sqref="C4:C5">
    <cfRule type="iconSet" priority="9">
      <iconSet iconSet="3Symbols" showValue="0">
        <cfvo type="percent" val="0"/>
        <cfvo type="num" val="0"/>
        <cfvo type="num" val="1"/>
      </iconSet>
    </cfRule>
  </conditionalFormatting>
  <conditionalFormatting sqref="C7">
    <cfRule type="iconSet" priority="6">
      <iconSet iconSet="3Symbols" showValue="0">
        <cfvo type="percent" val="0"/>
        <cfvo type="num" val="0"/>
        <cfvo type="num" val="1"/>
      </iconSet>
    </cfRule>
  </conditionalFormatting>
  <conditionalFormatting sqref="E7">
    <cfRule type="iconSet" priority="5">
      <iconSet iconSet="3Symbols" showValue="0">
        <cfvo type="percent" val="0"/>
        <cfvo type="num" val="0"/>
        <cfvo type="num" val="1"/>
      </iconSet>
    </cfRule>
  </conditionalFormatting>
  <conditionalFormatting sqref="G7">
    <cfRule type="iconSet" priority="4">
      <iconSet iconSet="3Symbols" showValue="0">
        <cfvo type="percent" val="0"/>
        <cfvo type="num" val="0"/>
        <cfvo type="num" val="1"/>
      </iconSet>
    </cfRule>
  </conditionalFormatting>
  <conditionalFormatting sqref="G8">
    <cfRule type="iconSet" priority="3">
      <iconSet iconSet="3Symbols" showValue="0">
        <cfvo type="percent" val="0"/>
        <cfvo type="num" val="0"/>
        <cfvo type="num" val="1"/>
      </iconSet>
    </cfRule>
  </conditionalFormatting>
  <conditionalFormatting sqref="G11">
    <cfRule type="iconSet" priority="2">
      <iconSet iconSet="3Symbols" showValue="0">
        <cfvo type="percent" val="0"/>
        <cfvo type="num" val="0"/>
        <cfvo type="num" val="1"/>
      </iconSet>
    </cfRule>
  </conditionalFormatting>
  <conditionalFormatting sqref="G10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3:I21"/>
  <sheetViews>
    <sheetView workbookViewId="0">
      <selection activeCell="E13" sqref="E13"/>
    </sheetView>
  </sheetViews>
  <sheetFormatPr defaultRowHeight="15" x14ac:dyDescent="0.25"/>
  <cols>
    <col min="1" max="1" width="60" bestFit="1" customWidth="1"/>
    <col min="2" max="9" width="12.85546875" bestFit="1" customWidth="1"/>
  </cols>
  <sheetData>
    <row r="3" spans="1:9" x14ac:dyDescent="0.25">
      <c r="A3" s="176" t="s">
        <v>449</v>
      </c>
      <c r="B3" t="s">
        <v>484</v>
      </c>
      <c r="C3" t="s">
        <v>485</v>
      </c>
      <c r="D3" t="s">
        <v>486</v>
      </c>
      <c r="E3" t="s">
        <v>487</v>
      </c>
      <c r="F3" t="s">
        <v>488</v>
      </c>
      <c r="G3" t="s">
        <v>489</v>
      </c>
      <c r="H3" t="s">
        <v>490</v>
      </c>
      <c r="I3" t="s">
        <v>491</v>
      </c>
    </row>
    <row r="4" spans="1:9" x14ac:dyDescent="0.25">
      <c r="A4" s="177" t="s">
        <v>55</v>
      </c>
      <c r="B4">
        <v>44925764.705241501</v>
      </c>
      <c r="C4">
        <v>12126201.57382888</v>
      </c>
      <c r="D4">
        <v>5544495.4567703484</v>
      </c>
      <c r="E4">
        <v>9937346.7631104589</v>
      </c>
      <c r="F4">
        <v>12822438.09469441</v>
      </c>
      <c r="G4">
        <v>6047936.1119558848</v>
      </c>
      <c r="H4">
        <v>10869900.658441719</v>
      </c>
      <c r="I4">
        <v>5987880.2619897109</v>
      </c>
    </row>
    <row r="5" spans="1:9" x14ac:dyDescent="0.25">
      <c r="A5" s="177" t="s">
        <v>37</v>
      </c>
      <c r="B5">
        <v>3676929.2660751077</v>
      </c>
      <c r="C5">
        <v>2085286.1068692154</v>
      </c>
      <c r="D5">
        <v>1290868.8288142076</v>
      </c>
      <c r="E5">
        <v>1898385.4581332465</v>
      </c>
      <c r="F5">
        <v>2554188.7631472638</v>
      </c>
      <c r="G5">
        <v>1724857.382510673</v>
      </c>
      <c r="H5">
        <v>724891.92350191739</v>
      </c>
      <c r="I5">
        <v>2137398.6959483684</v>
      </c>
    </row>
    <row r="6" spans="1:9" x14ac:dyDescent="0.25">
      <c r="A6" s="177" t="s">
        <v>50</v>
      </c>
      <c r="B6">
        <v>44284566.450015977</v>
      </c>
      <c r="C6">
        <v>18670730.314594384</v>
      </c>
      <c r="D6">
        <v>5684709.8019847404</v>
      </c>
      <c r="E6">
        <v>15933511.719797591</v>
      </c>
      <c r="F6">
        <v>14476312.079037696</v>
      </c>
      <c r="G6">
        <v>17097473.95387385</v>
      </c>
      <c r="H6">
        <v>12764837.509609116</v>
      </c>
      <c r="I6">
        <v>9322664.1800647583</v>
      </c>
    </row>
    <row r="7" spans="1:9" x14ac:dyDescent="0.25">
      <c r="A7" s="177" t="s">
        <v>40</v>
      </c>
      <c r="B7">
        <v>7923826.5749952141</v>
      </c>
      <c r="C7">
        <v>2989829.110351671</v>
      </c>
      <c r="D7">
        <v>242570.78442849402</v>
      </c>
      <c r="E7">
        <v>1534323.8531702177</v>
      </c>
      <c r="F7">
        <v>3435774.8282503332</v>
      </c>
      <c r="G7">
        <v>4043549.1617717245</v>
      </c>
      <c r="H7">
        <v>1119248.8739711759</v>
      </c>
      <c r="I7">
        <v>2120951.0687311711</v>
      </c>
    </row>
    <row r="8" spans="1:9" x14ac:dyDescent="0.25">
      <c r="A8" s="177" t="s">
        <v>53</v>
      </c>
      <c r="B8">
        <v>12051265.922447633</v>
      </c>
      <c r="C8">
        <v>3064748.9865464466</v>
      </c>
      <c r="D8">
        <v>698710.41674724757</v>
      </c>
      <c r="E8">
        <v>4201336.273072727</v>
      </c>
      <c r="F8">
        <v>6588084.6153851878</v>
      </c>
      <c r="G8">
        <v>3359390.3383886875</v>
      </c>
      <c r="H8">
        <v>1186620.1928460775</v>
      </c>
      <c r="I8">
        <v>2589045.6267084465</v>
      </c>
    </row>
    <row r="9" spans="1:9" x14ac:dyDescent="0.25">
      <c r="A9" s="177" t="s">
        <v>51</v>
      </c>
      <c r="B9">
        <v>12885123.480558254</v>
      </c>
      <c r="C9">
        <v>5910554.6048305575</v>
      </c>
      <c r="D9">
        <v>682763.88857779198</v>
      </c>
      <c r="E9">
        <v>5078253.7311516935</v>
      </c>
      <c r="F9">
        <v>5821662.9798862236</v>
      </c>
      <c r="G9">
        <v>7018509.3578104042</v>
      </c>
      <c r="H9">
        <v>4629705.1998110265</v>
      </c>
      <c r="I9">
        <v>5209855.9474626658</v>
      </c>
    </row>
    <row r="10" spans="1:9" x14ac:dyDescent="0.25">
      <c r="A10" s="177" t="s">
        <v>34</v>
      </c>
      <c r="B10">
        <v>7062214.9318089187</v>
      </c>
      <c r="C10">
        <v>2727527.4892733078</v>
      </c>
      <c r="D10">
        <v>1296956.4613350625</v>
      </c>
      <c r="E10">
        <v>2191147.2541562384</v>
      </c>
      <c r="F10">
        <v>6314274.6519243978</v>
      </c>
      <c r="G10">
        <v>4016706.1333695692</v>
      </c>
      <c r="H10">
        <v>3157179.1428168025</v>
      </c>
      <c r="I10">
        <v>1733993.9353157072</v>
      </c>
    </row>
    <row r="11" spans="1:9" x14ac:dyDescent="0.25">
      <c r="A11" s="177" t="s">
        <v>46</v>
      </c>
      <c r="B11">
        <v>3869299.5951488265</v>
      </c>
      <c r="C11">
        <v>1006473.068307528</v>
      </c>
      <c r="D11">
        <v>210158.68505176899</v>
      </c>
      <c r="E11">
        <v>2515225.4488505153</v>
      </c>
      <c r="F11">
        <v>675807.19835650583</v>
      </c>
      <c r="G11">
        <v>720832.95448684017</v>
      </c>
      <c r="H11">
        <v>167522.4044053074</v>
      </c>
      <c r="I11">
        <v>1826763.2423823667</v>
      </c>
    </row>
    <row r="12" spans="1:9" x14ac:dyDescent="0.25">
      <c r="A12" s="177" t="s">
        <v>47</v>
      </c>
      <c r="B12">
        <v>115197811.78555226</v>
      </c>
      <c r="C12">
        <v>22263919.786668994</v>
      </c>
      <c r="D12">
        <v>864850.32304937392</v>
      </c>
      <c r="E12">
        <v>20960010.562368374</v>
      </c>
      <c r="F12">
        <v>17261971.840145469</v>
      </c>
      <c r="G12">
        <v>11469787.380838109</v>
      </c>
      <c r="H12">
        <v>36349298.810809001</v>
      </c>
      <c r="I12">
        <v>17841605.309798412</v>
      </c>
    </row>
    <row r="13" spans="1:9" x14ac:dyDescent="0.25">
      <c r="A13" s="177" t="s">
        <v>45</v>
      </c>
      <c r="B13">
        <v>319092378.02470678</v>
      </c>
      <c r="C13">
        <v>141600964.74984854</v>
      </c>
      <c r="D13">
        <v>37363620.868521087</v>
      </c>
      <c r="E13">
        <v>99043538.218197584</v>
      </c>
      <c r="F13">
        <v>91643792.504007995</v>
      </c>
      <c r="G13">
        <v>108101067.52147542</v>
      </c>
      <c r="H13">
        <v>106653782.10661235</v>
      </c>
      <c r="I13">
        <v>61097613.35012307</v>
      </c>
    </row>
    <row r="14" spans="1:9" x14ac:dyDescent="0.25">
      <c r="A14" s="177" t="s">
        <v>43</v>
      </c>
      <c r="B14">
        <v>60029341.664979532</v>
      </c>
      <c r="C14">
        <v>20028519.980083998</v>
      </c>
      <c r="D14">
        <v>4520386.498080519</v>
      </c>
      <c r="E14">
        <v>19914799.78441615</v>
      </c>
      <c r="F14">
        <v>16191791.345936218</v>
      </c>
      <c r="G14">
        <v>21484927.649081584</v>
      </c>
      <c r="H14">
        <v>17072942.736087147</v>
      </c>
      <c r="I14">
        <v>9074290.230757976</v>
      </c>
    </row>
    <row r="15" spans="1:9" x14ac:dyDescent="0.25">
      <c r="A15" s="177" t="s">
        <v>41</v>
      </c>
      <c r="B15">
        <v>2573786.6762396502</v>
      </c>
      <c r="C15">
        <v>118580.47743333897</v>
      </c>
      <c r="D15">
        <v>348051.50449277298</v>
      </c>
      <c r="E15">
        <v>741571.95172786422</v>
      </c>
      <c r="F15">
        <v>900007.11255314166</v>
      </c>
      <c r="G15">
        <v>3656164.662380612</v>
      </c>
      <c r="H15">
        <v>410933.55889483413</v>
      </c>
      <c r="I15">
        <v>49607.893777784935</v>
      </c>
    </row>
    <row r="16" spans="1:9" x14ac:dyDescent="0.25">
      <c r="A16" s="177" t="s">
        <v>48</v>
      </c>
      <c r="B16">
        <v>24351879.186582748</v>
      </c>
      <c r="C16">
        <v>9759136.7846957128</v>
      </c>
      <c r="D16">
        <v>1614876.9639140926</v>
      </c>
      <c r="E16">
        <v>7954128.4358392516</v>
      </c>
      <c r="F16">
        <v>10031551.008766266</v>
      </c>
      <c r="G16">
        <v>8254403.3567813421</v>
      </c>
      <c r="H16">
        <v>5039936.1252188683</v>
      </c>
      <c r="I16">
        <v>3868564.1012307685</v>
      </c>
    </row>
    <row r="17" spans="1:9" x14ac:dyDescent="0.25">
      <c r="A17" s="177" t="s">
        <v>473</v>
      </c>
    </row>
    <row r="18" spans="1:9" x14ac:dyDescent="0.25">
      <c r="A18" s="177" t="s">
        <v>494</v>
      </c>
      <c r="B18">
        <v>25064.499871391097</v>
      </c>
      <c r="C18">
        <v>3823.4943605896692</v>
      </c>
      <c r="D18">
        <v>3577.0361455728043</v>
      </c>
      <c r="E18">
        <v>1568332.1882781805</v>
      </c>
      <c r="F18">
        <v>254.58476040637095</v>
      </c>
      <c r="G18">
        <v>3426273.2114813952</v>
      </c>
      <c r="H18">
        <v>289414.53558679047</v>
      </c>
      <c r="I18">
        <v>12.785765673685315</v>
      </c>
    </row>
    <row r="19" spans="1:9" x14ac:dyDescent="0.25">
      <c r="A19" s="177" t="s">
        <v>143</v>
      </c>
      <c r="B19">
        <v>6801102.7911742525</v>
      </c>
      <c r="C19">
        <v>2152712.9172596</v>
      </c>
      <c r="D19">
        <v>1203793.0902246691</v>
      </c>
      <c r="E19">
        <v>4726659.3649250949</v>
      </c>
      <c r="F19">
        <v>226925.52679956859</v>
      </c>
      <c r="G19">
        <v>545146.7971824233</v>
      </c>
      <c r="H19">
        <v>3673324.6228073617</v>
      </c>
      <c r="I19">
        <v>1534.1208088102367</v>
      </c>
    </row>
    <row r="20" spans="1:9" x14ac:dyDescent="0.25">
      <c r="A20" s="177" t="s">
        <v>492</v>
      </c>
      <c r="B20">
        <v>10886836.633513479</v>
      </c>
      <c r="C20">
        <v>2917006.4758859663</v>
      </c>
      <c r="D20">
        <v>1561745.7314345641</v>
      </c>
      <c r="E20">
        <v>2643083.6731963973</v>
      </c>
      <c r="F20">
        <v>1216631.4014521632</v>
      </c>
      <c r="G20">
        <v>2009737.7176865719</v>
      </c>
      <c r="H20">
        <v>1664495.2029461085</v>
      </c>
      <c r="I20">
        <v>2138789.17845297</v>
      </c>
    </row>
    <row r="21" spans="1:9" x14ac:dyDescent="0.25">
      <c r="A21" s="177" t="s">
        <v>450</v>
      </c>
      <c r="B21">
        <v>675637192.18891156</v>
      </c>
      <c r="C21">
        <v>247426015.92083874</v>
      </c>
      <c r="D21">
        <v>63132136.339572325</v>
      </c>
      <c r="E21">
        <v>200841654.68039158</v>
      </c>
      <c r="F21">
        <v>190161468.53510323</v>
      </c>
      <c r="G21">
        <v>202976763.69107506</v>
      </c>
      <c r="H21">
        <v>205774033.60436562</v>
      </c>
      <c r="I21">
        <v>125000569.92931867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3:K12"/>
  <sheetViews>
    <sheetView workbookViewId="0">
      <selection activeCell="K36" sqref="K36"/>
    </sheetView>
  </sheetViews>
  <sheetFormatPr defaultRowHeight="15" x14ac:dyDescent="0.25"/>
  <sheetData>
    <row r="3" spans="1:11" x14ac:dyDescent="0.25">
      <c r="A3" s="176" t="s">
        <v>24</v>
      </c>
      <c r="B3" t="s">
        <v>484</v>
      </c>
      <c r="C3" t="s">
        <v>485</v>
      </c>
      <c r="D3" t="s">
        <v>486</v>
      </c>
      <c r="E3" t="s">
        <v>487</v>
      </c>
      <c r="F3" t="s">
        <v>488</v>
      </c>
      <c r="G3" t="s">
        <v>489</v>
      </c>
      <c r="H3" t="s">
        <v>490</v>
      </c>
      <c r="I3" t="s">
        <v>491</v>
      </c>
      <c r="J3" t="s">
        <v>500</v>
      </c>
      <c r="K3" t="s">
        <v>501</v>
      </c>
    </row>
    <row r="4" spans="1:11" x14ac:dyDescent="0.25">
      <c r="A4" t="s">
        <v>22</v>
      </c>
      <c r="B4" s="179">
        <v>567785327.63156378</v>
      </c>
      <c r="C4" s="179">
        <v>11260360.65610436</v>
      </c>
      <c r="D4" s="179">
        <v>792227.79371503729</v>
      </c>
      <c r="E4" s="179">
        <v>21991630.892722342</v>
      </c>
      <c r="F4" s="179">
        <v>3825589.1845065155</v>
      </c>
      <c r="G4" s="179">
        <v>1475028.1522863635</v>
      </c>
      <c r="H4" s="179">
        <v>2159641.4409462758</v>
      </c>
      <c r="I4" s="179">
        <v>6056012.2125363825</v>
      </c>
      <c r="J4" s="179">
        <v>47560490.332817301</v>
      </c>
      <c r="K4" s="179">
        <v>107851864.5573478</v>
      </c>
    </row>
    <row r="5" spans="1:11" x14ac:dyDescent="0.25">
      <c r="A5" t="s">
        <v>20</v>
      </c>
      <c r="B5" s="179">
        <v>23656772.064126514</v>
      </c>
      <c r="C5" s="179">
        <v>222606831.94355109</v>
      </c>
      <c r="D5" s="179">
        <v>1374482.7240697739</v>
      </c>
      <c r="E5" s="179">
        <v>15914439.994821824</v>
      </c>
      <c r="F5" s="179">
        <v>1358413.7286402425</v>
      </c>
      <c r="G5" s="179">
        <v>919426.08004457993</v>
      </c>
      <c r="H5" s="179">
        <v>507685.00198699802</v>
      </c>
      <c r="I5" s="179">
        <v>1027866.4996729826</v>
      </c>
      <c r="J5" s="179">
        <v>44759086.093362883</v>
      </c>
      <c r="K5" s="179">
        <v>24819183.977287646</v>
      </c>
    </row>
    <row r="6" spans="1:11" x14ac:dyDescent="0.25">
      <c r="A6" t="s">
        <v>18</v>
      </c>
      <c r="B6" s="179">
        <v>1765795.8230389026</v>
      </c>
      <c r="C6" s="179">
        <v>1040153.6312793533</v>
      </c>
      <c r="D6" s="179">
        <v>58102561.714553349</v>
      </c>
      <c r="E6" s="179">
        <v>786845.7163265422</v>
      </c>
      <c r="F6" s="179">
        <v>2087570.4284139073</v>
      </c>
      <c r="G6" s="179">
        <v>2155125.000635724</v>
      </c>
      <c r="H6" s="179">
        <v>191327.45355731109</v>
      </c>
      <c r="I6" s="179">
        <v>185984.24271578758</v>
      </c>
      <c r="J6" s="179">
        <v>8212802.2959675351</v>
      </c>
      <c r="K6" s="179">
        <v>5029574.6250189766</v>
      </c>
    </row>
    <row r="7" spans="1:11" x14ac:dyDescent="0.25">
      <c r="A7" t="s">
        <v>16</v>
      </c>
      <c r="B7" s="179">
        <v>20243647.537285145</v>
      </c>
      <c r="C7" s="179">
        <v>6793723.4199816221</v>
      </c>
      <c r="D7" s="179">
        <v>765634.92684027972</v>
      </c>
      <c r="E7" s="179">
        <v>151100688.97257707</v>
      </c>
      <c r="F7" s="179">
        <v>1857513.0572302716</v>
      </c>
      <c r="G7" s="179">
        <v>432514.78143217642</v>
      </c>
      <c r="H7" s="179">
        <v>126688.90619414531</v>
      </c>
      <c r="I7" s="179">
        <v>404136.12999677419</v>
      </c>
      <c r="J7" s="179">
        <v>30623858.758960411</v>
      </c>
      <c r="K7" s="179">
        <v>49740965.707814515</v>
      </c>
    </row>
    <row r="8" spans="1:11" x14ac:dyDescent="0.25">
      <c r="A8" t="s">
        <v>14</v>
      </c>
      <c r="B8" s="179">
        <v>7955802.395617228</v>
      </c>
      <c r="C8" s="179">
        <v>1216104.2141195124</v>
      </c>
      <c r="D8" s="179">
        <v>604243.20347796683</v>
      </c>
      <c r="E8" s="179">
        <v>4006853.8670952884</v>
      </c>
      <c r="F8" s="179">
        <v>169763567.00900522</v>
      </c>
      <c r="G8" s="179">
        <v>4113078.4979076292</v>
      </c>
      <c r="H8" s="179">
        <v>1082882.7683357587</v>
      </c>
      <c r="I8" s="179">
        <v>534003.69387536845</v>
      </c>
      <c r="J8" s="179">
        <v>19512968.640428759</v>
      </c>
      <c r="K8" s="179">
        <v>20397901.526097991</v>
      </c>
    </row>
    <row r="9" spans="1:11" x14ac:dyDescent="0.25">
      <c r="A9" t="s">
        <v>12</v>
      </c>
      <c r="B9" s="179">
        <v>4064107.3247492155</v>
      </c>
      <c r="C9" s="179">
        <v>1195584.5617635846</v>
      </c>
      <c r="D9" s="179">
        <v>776270.06596791721</v>
      </c>
      <c r="E9" s="179">
        <v>1314785.8232115447</v>
      </c>
      <c r="F9" s="179">
        <v>4242737.5195775134</v>
      </c>
      <c r="G9" s="179">
        <v>184182726.32708436</v>
      </c>
      <c r="H9" s="179">
        <v>2486466.0226190332</v>
      </c>
      <c r="I9" s="179">
        <v>621443.52459227701</v>
      </c>
      <c r="J9" s="179">
        <v>14701394.842481082</v>
      </c>
      <c r="K9" s="179">
        <v>18794037.363990743</v>
      </c>
    </row>
    <row r="10" spans="1:11" x14ac:dyDescent="0.25">
      <c r="A10" t="s">
        <v>10</v>
      </c>
      <c r="B10" s="179">
        <v>16021086.134404507</v>
      </c>
      <c r="C10" s="179">
        <v>1458780.7338875933</v>
      </c>
      <c r="D10" s="179">
        <v>389097.71913369343</v>
      </c>
      <c r="E10" s="179">
        <v>2413984.1186082792</v>
      </c>
      <c r="F10" s="179">
        <v>5952535.5224349042</v>
      </c>
      <c r="G10" s="179">
        <v>9328242.8585897777</v>
      </c>
      <c r="H10" s="179">
        <v>198821420.41562399</v>
      </c>
      <c r="I10" s="179">
        <v>757658.13136248093</v>
      </c>
      <c r="J10" s="179">
        <v>36321385.218421221</v>
      </c>
      <c r="K10" s="179">
        <v>6952613.1887416225</v>
      </c>
    </row>
    <row r="11" spans="1:11" x14ac:dyDescent="0.25">
      <c r="A11" t="s">
        <v>8</v>
      </c>
      <c r="B11" s="179">
        <v>34144653.278126314</v>
      </c>
      <c r="C11" s="179">
        <v>1854476.7601516233</v>
      </c>
      <c r="D11" s="179">
        <v>327618.19181432039</v>
      </c>
      <c r="E11" s="179">
        <v>3312425.2950287065</v>
      </c>
      <c r="F11" s="179">
        <v>1073542.0852946474</v>
      </c>
      <c r="G11" s="179">
        <v>370621.99309449963</v>
      </c>
      <c r="H11" s="179">
        <v>397921.59510210255</v>
      </c>
      <c r="I11" s="179">
        <v>115413465.49456659</v>
      </c>
      <c r="J11" s="179">
        <v>41481259.198612221</v>
      </c>
      <c r="K11" s="179">
        <v>9587104.4347520582</v>
      </c>
    </row>
    <row r="12" spans="1:11" x14ac:dyDescent="0.25">
      <c r="A12" t="s">
        <v>450</v>
      </c>
      <c r="B12" s="179">
        <v>675637192.18891168</v>
      </c>
      <c r="C12" s="179">
        <v>247426015.92083874</v>
      </c>
      <c r="D12" s="179">
        <v>63132136.339572333</v>
      </c>
      <c r="E12" s="179">
        <v>200841654.68039161</v>
      </c>
      <c r="F12" s="179">
        <v>190161468.53510317</v>
      </c>
      <c r="G12" s="179">
        <v>202976763.69107512</v>
      </c>
      <c r="H12" s="179">
        <v>205774033.60436562</v>
      </c>
      <c r="I12" s="179">
        <v>125000569.92931864</v>
      </c>
      <c r="J12" s="179">
        <v>243173245.38105139</v>
      </c>
      <c r="K12" s="179">
        <v>243173245.38105136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T84"/>
  <sheetViews>
    <sheetView topLeftCell="A3" zoomScale="87" zoomScaleNormal="87" workbookViewId="0">
      <pane xSplit="2" ySplit="4" topLeftCell="AA38" activePane="bottomRight" state="frozen"/>
      <selection activeCell="A3" sqref="A3"/>
      <selection pane="topRight" activeCell="C3" sqref="C3"/>
      <selection pane="bottomLeft" activeCell="A7" sqref="A7"/>
      <selection pane="bottomRight" activeCell="I20" sqref="I20"/>
    </sheetView>
  </sheetViews>
  <sheetFormatPr defaultColWidth="9.140625" defaultRowHeight="15" outlineLevelRow="1" x14ac:dyDescent="0.25"/>
  <cols>
    <col min="1" max="1" width="9.140625" style="1"/>
    <col min="2" max="2" width="20.42578125" style="1" customWidth="1"/>
    <col min="3" max="3" width="9.7109375" style="1" customWidth="1"/>
    <col min="4" max="4" width="46" style="1" customWidth="1"/>
    <col min="5" max="5" width="5.28515625" style="1" customWidth="1"/>
    <col min="6" max="6" width="6.7109375" style="1" customWidth="1"/>
    <col min="7" max="7" width="8.5703125" style="1" customWidth="1"/>
    <col min="8" max="8" width="17.85546875" style="1" customWidth="1"/>
    <col min="9" max="9" width="18.5703125" style="1" customWidth="1"/>
    <col min="10" max="10" width="17.7109375" style="1" customWidth="1"/>
    <col min="11" max="11" width="21" style="1" customWidth="1"/>
    <col min="12" max="12" width="22" style="1" customWidth="1"/>
    <col min="13" max="13" width="22.28515625" style="1" customWidth="1"/>
    <col min="14" max="14" width="22.140625" style="1" customWidth="1"/>
    <col min="15" max="15" width="22.85546875" style="1" customWidth="1"/>
    <col min="16" max="16" width="21.7109375" style="1" customWidth="1"/>
    <col min="17" max="17" width="18.140625" style="1" customWidth="1"/>
    <col min="18" max="18" width="20.5703125" style="1" customWidth="1"/>
    <col min="19" max="19" width="22.42578125" style="1" customWidth="1"/>
    <col min="20" max="20" width="21" style="1" customWidth="1"/>
    <col min="21" max="21" width="18.85546875" style="1" customWidth="1"/>
    <col min="22" max="24" width="14.85546875" style="1" customWidth="1"/>
    <col min="25" max="25" width="15.5703125" style="1" customWidth="1"/>
    <col min="26" max="26" width="24.28515625" style="1" customWidth="1"/>
    <col min="27" max="27" width="19.28515625" style="1" customWidth="1"/>
    <col min="28" max="28" width="17.7109375" style="1" customWidth="1"/>
    <col min="29" max="29" width="21.140625" style="1" customWidth="1"/>
    <col min="30" max="31" width="24.7109375" style="1" customWidth="1"/>
    <col min="32" max="32" width="22.5703125" style="1" customWidth="1"/>
    <col min="33" max="33" width="3.85546875" style="1" customWidth="1"/>
    <col min="34" max="34" width="16" style="1" bestFit="1" customWidth="1"/>
    <col min="35" max="35" width="19.7109375" style="1" bestFit="1" customWidth="1"/>
    <col min="36" max="43" width="15.28515625" style="1" customWidth="1"/>
    <col min="44" max="44" width="18.140625" style="1" customWidth="1"/>
    <col min="45" max="45" width="17.140625" style="1" customWidth="1"/>
    <col min="46" max="46" width="16" style="1" customWidth="1"/>
    <col min="47" max="47" width="12.42578125" style="1" customWidth="1"/>
    <col min="48" max="48" width="14.5703125" style="1" customWidth="1"/>
    <col min="49" max="49" width="12.5703125" style="1" customWidth="1"/>
    <col min="50" max="16384" width="9.140625" style="1"/>
  </cols>
  <sheetData>
    <row r="1" spans="1:45" outlineLevel="1" x14ac:dyDescent="0.25">
      <c r="C1" s="95" t="s">
        <v>95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 t="s">
        <v>94</v>
      </c>
      <c r="AF1" s="95" t="s">
        <v>93</v>
      </c>
      <c r="AG1" s="95"/>
      <c r="AH1" s="95" t="s">
        <v>92</v>
      </c>
      <c r="AI1" s="95" t="s">
        <v>91</v>
      </c>
      <c r="AJ1" s="95" t="s">
        <v>90</v>
      </c>
      <c r="AK1" s="95" t="s">
        <v>89</v>
      </c>
      <c r="AL1" s="95"/>
      <c r="AM1" s="95"/>
      <c r="AN1" s="95"/>
      <c r="AO1" s="95"/>
      <c r="AP1" s="95" t="s">
        <v>88</v>
      </c>
      <c r="AQ1" s="95" t="s">
        <v>87</v>
      </c>
    </row>
    <row r="2" spans="1:45" ht="130.35" customHeight="1" outlineLevel="1" x14ac:dyDescent="0.25">
      <c r="C2" s="95">
        <v>1</v>
      </c>
      <c r="D2" s="95">
        <v>2</v>
      </c>
      <c r="E2" s="95">
        <v>3</v>
      </c>
      <c r="F2" s="95">
        <v>4</v>
      </c>
      <c r="G2" s="95">
        <v>5</v>
      </c>
      <c r="H2" s="95">
        <v>6</v>
      </c>
      <c r="I2" s="95">
        <v>7</v>
      </c>
      <c r="J2" s="95">
        <v>8</v>
      </c>
      <c r="K2" s="95">
        <v>9</v>
      </c>
      <c r="L2" s="95">
        <v>10</v>
      </c>
      <c r="M2" s="95">
        <v>11</v>
      </c>
      <c r="N2" s="95">
        <v>12</v>
      </c>
      <c r="O2" s="95">
        <v>13</v>
      </c>
      <c r="P2" s="95">
        <v>14</v>
      </c>
      <c r="Q2" s="95">
        <v>15</v>
      </c>
      <c r="R2" s="95">
        <v>16</v>
      </c>
      <c r="S2" s="95">
        <v>17</v>
      </c>
      <c r="T2" s="95">
        <v>18</v>
      </c>
      <c r="U2" s="95">
        <v>19</v>
      </c>
      <c r="V2" s="95">
        <v>20</v>
      </c>
      <c r="W2" s="95">
        <v>21</v>
      </c>
      <c r="X2" s="95">
        <v>22</v>
      </c>
      <c r="Y2" s="95">
        <v>23</v>
      </c>
      <c r="Z2" s="95">
        <v>24</v>
      </c>
      <c r="AA2" s="95">
        <v>25</v>
      </c>
      <c r="AB2" s="95">
        <v>26</v>
      </c>
      <c r="AC2" s="95">
        <v>27</v>
      </c>
      <c r="AD2" s="95">
        <v>28</v>
      </c>
      <c r="AE2" s="95">
        <v>29</v>
      </c>
      <c r="AF2" s="95">
        <v>30</v>
      </c>
      <c r="AG2" s="95"/>
      <c r="AH2" s="95">
        <v>32</v>
      </c>
      <c r="AI2" s="95">
        <v>33</v>
      </c>
      <c r="AJ2" s="95">
        <v>34</v>
      </c>
      <c r="AK2" s="95">
        <v>35</v>
      </c>
      <c r="AL2" s="95">
        <v>36</v>
      </c>
      <c r="AM2" s="95"/>
      <c r="AN2" s="95">
        <v>38</v>
      </c>
      <c r="AO2" s="95">
        <v>39</v>
      </c>
      <c r="AP2" s="95">
        <v>40</v>
      </c>
      <c r="AQ2" s="95">
        <v>41</v>
      </c>
    </row>
    <row r="3" spans="1:45" s="59" customFormat="1" ht="54" customHeight="1" x14ac:dyDescent="0.25">
      <c r="C3" s="94"/>
      <c r="D3" s="93" t="s">
        <v>86</v>
      </c>
      <c r="E3" s="1"/>
      <c r="F3" s="1"/>
      <c r="I3" s="45" t="s">
        <v>56</v>
      </c>
      <c r="J3" s="45" t="s">
        <v>55</v>
      </c>
      <c r="K3" s="45" t="s">
        <v>69</v>
      </c>
      <c r="L3" s="45" t="s">
        <v>53</v>
      </c>
      <c r="M3" s="45" t="s">
        <v>68</v>
      </c>
      <c r="N3" s="45" t="s">
        <v>51</v>
      </c>
      <c r="O3" s="45" t="s">
        <v>85</v>
      </c>
      <c r="P3" s="45"/>
      <c r="Q3" s="45" t="s">
        <v>84</v>
      </c>
      <c r="R3" s="45"/>
      <c r="S3" s="92" t="s">
        <v>83</v>
      </c>
      <c r="T3" s="45" t="s">
        <v>82</v>
      </c>
      <c r="U3" s="45"/>
      <c r="V3" s="45" t="s">
        <v>81</v>
      </c>
      <c r="W3" s="45"/>
      <c r="X3" s="45" t="s">
        <v>80</v>
      </c>
      <c r="Y3" s="45"/>
      <c r="Z3" s="45" t="s">
        <v>79</v>
      </c>
      <c r="AA3" s="45" t="s">
        <v>78</v>
      </c>
      <c r="AB3" s="45" t="s">
        <v>39</v>
      </c>
      <c r="AC3" s="45" t="s">
        <v>77</v>
      </c>
      <c r="AD3" s="45" t="s">
        <v>76</v>
      </c>
      <c r="AE3" s="45" t="s">
        <v>36</v>
      </c>
      <c r="AF3" s="45" t="s">
        <v>35</v>
      </c>
      <c r="AG3" s="45"/>
      <c r="AH3" s="45" t="s">
        <v>34</v>
      </c>
      <c r="AI3" s="45" t="s">
        <v>33</v>
      </c>
      <c r="AJ3" s="45" t="s">
        <v>65</v>
      </c>
      <c r="AK3" s="45" t="s">
        <v>64</v>
      </c>
      <c r="AL3" s="45"/>
      <c r="AM3" s="45" t="s">
        <v>75</v>
      </c>
      <c r="AN3" s="45" t="s">
        <v>74</v>
      </c>
      <c r="AO3" s="45" t="s">
        <v>63</v>
      </c>
      <c r="AP3" s="45" t="s">
        <v>62</v>
      </c>
      <c r="AQ3" s="91" t="s">
        <v>61</v>
      </c>
    </row>
    <row r="4" spans="1:45" s="85" customFormat="1" ht="34.15" customHeight="1" x14ac:dyDescent="0.25">
      <c r="A4" s="85" t="s">
        <v>73</v>
      </c>
      <c r="B4" s="85" t="s">
        <v>60</v>
      </c>
      <c r="D4" s="90"/>
      <c r="E4" s="90"/>
      <c r="F4" s="89"/>
      <c r="G4" s="88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</row>
    <row r="5" spans="1:45" s="54" customFormat="1" ht="18.75" x14ac:dyDescent="0.25">
      <c r="C5" s="27" t="s">
        <v>72</v>
      </c>
      <c r="D5" s="27"/>
      <c r="E5" s="84"/>
      <c r="F5" s="83"/>
      <c r="G5" s="83"/>
      <c r="H5" s="83"/>
      <c r="I5" s="82">
        <v>7</v>
      </c>
      <c r="J5" s="82">
        <v>8</v>
      </c>
      <c r="K5" s="82">
        <v>9</v>
      </c>
      <c r="L5" s="82">
        <v>10</v>
      </c>
      <c r="M5" s="82">
        <v>11</v>
      </c>
      <c r="N5" s="82">
        <v>12</v>
      </c>
      <c r="O5" s="82">
        <v>13</v>
      </c>
      <c r="P5" s="82">
        <v>14</v>
      </c>
      <c r="Q5" s="82">
        <v>15</v>
      </c>
      <c r="R5" s="82">
        <v>16</v>
      </c>
      <c r="S5" s="82">
        <v>17</v>
      </c>
      <c r="T5" s="82">
        <v>18</v>
      </c>
      <c r="U5" s="82">
        <v>19</v>
      </c>
      <c r="V5" s="82">
        <v>20</v>
      </c>
      <c r="W5" s="82">
        <v>21</v>
      </c>
      <c r="X5" s="82">
        <v>22</v>
      </c>
      <c r="Y5" s="82">
        <v>23</v>
      </c>
      <c r="Z5" s="82">
        <v>24</v>
      </c>
      <c r="AA5" s="82">
        <v>25</v>
      </c>
      <c r="AB5" s="82">
        <v>26</v>
      </c>
      <c r="AC5" s="82">
        <v>27</v>
      </c>
      <c r="AD5" s="82">
        <v>28</v>
      </c>
      <c r="AE5" s="82">
        <v>29</v>
      </c>
      <c r="AF5" s="82">
        <v>30</v>
      </c>
      <c r="AG5" s="82">
        <v>31</v>
      </c>
      <c r="AH5" s="82">
        <v>32</v>
      </c>
      <c r="AI5" s="82">
        <v>33</v>
      </c>
      <c r="AJ5" s="82">
        <v>34</v>
      </c>
      <c r="AK5" s="82">
        <v>35</v>
      </c>
      <c r="AL5" s="82">
        <v>36</v>
      </c>
      <c r="AM5" s="82">
        <v>37</v>
      </c>
      <c r="AN5" s="82">
        <v>38</v>
      </c>
      <c r="AO5" s="82">
        <v>39</v>
      </c>
      <c r="AP5" s="82">
        <v>40</v>
      </c>
      <c r="AQ5" s="82">
        <v>41</v>
      </c>
    </row>
    <row r="6" spans="1:45" s="54" customFormat="1" ht="76.5" x14ac:dyDescent="0.25">
      <c r="C6" s="25" t="s">
        <v>24</v>
      </c>
      <c r="D6" s="81" t="s">
        <v>29</v>
      </c>
      <c r="E6" s="48" t="s">
        <v>71</v>
      </c>
      <c r="F6" s="47" t="s">
        <v>70</v>
      </c>
      <c r="H6" s="48" t="s">
        <v>26</v>
      </c>
      <c r="I6" s="47" t="s">
        <v>56</v>
      </c>
      <c r="J6" s="47" t="s">
        <v>55</v>
      </c>
      <c r="K6" s="47" t="s">
        <v>69</v>
      </c>
      <c r="L6" s="47" t="s">
        <v>53</v>
      </c>
      <c r="M6" s="47" t="s">
        <v>68</v>
      </c>
      <c r="N6" s="47" t="s">
        <v>51</v>
      </c>
      <c r="O6" s="47" t="s">
        <v>50</v>
      </c>
      <c r="P6" s="80"/>
      <c r="Q6" s="47" t="s">
        <v>48</v>
      </c>
      <c r="R6" s="1"/>
      <c r="S6" s="47" t="s">
        <v>47</v>
      </c>
      <c r="T6" s="47" t="s">
        <v>67</v>
      </c>
      <c r="U6" s="1"/>
      <c r="V6" s="47" t="s">
        <v>45</v>
      </c>
      <c r="W6" s="80"/>
      <c r="X6" s="47" t="s">
        <v>43</v>
      </c>
      <c r="Y6" s="80"/>
      <c r="Z6" s="47" t="s">
        <v>41</v>
      </c>
      <c r="AA6" s="47" t="s">
        <v>40</v>
      </c>
      <c r="AB6" s="47" t="s">
        <v>39</v>
      </c>
      <c r="AC6" s="47" t="s">
        <v>38</v>
      </c>
      <c r="AD6" s="47" t="s">
        <v>37</v>
      </c>
      <c r="AE6" s="79" t="s">
        <v>66</v>
      </c>
      <c r="AF6" s="79" t="s">
        <v>66</v>
      </c>
      <c r="AG6" s="79"/>
      <c r="AH6" s="79" t="s">
        <v>66</v>
      </c>
      <c r="AI6" s="79" t="s">
        <v>66</v>
      </c>
      <c r="AJ6" s="77" t="s">
        <v>65</v>
      </c>
      <c r="AK6" s="77" t="s">
        <v>64</v>
      </c>
      <c r="AO6" s="78" t="s">
        <v>63</v>
      </c>
      <c r="AP6" s="77" t="s">
        <v>62</v>
      </c>
      <c r="AQ6" s="76" t="s">
        <v>61</v>
      </c>
    </row>
    <row r="7" spans="1:45" s="54" customFormat="1" ht="15.75" x14ac:dyDescent="0.25">
      <c r="B7" s="54" t="s">
        <v>60</v>
      </c>
      <c r="C7" s="20" t="s">
        <v>22</v>
      </c>
      <c r="D7" s="42" t="s">
        <v>21</v>
      </c>
      <c r="E7" s="40">
        <f t="shared" ref="E7:E14" si="0">+F7</f>
        <v>0</v>
      </c>
      <c r="F7" s="39">
        <f t="shared" ref="F7:F14" si="1">H7</f>
        <v>0</v>
      </c>
      <c r="H7" s="40">
        <f t="shared" ref="H7:H14" si="2">SUM(I7:AQ7)</f>
        <v>0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75"/>
      <c r="AS7" s="75"/>
    </row>
    <row r="8" spans="1:45" s="54" customFormat="1" ht="15.75" x14ac:dyDescent="0.25">
      <c r="B8" s="54" t="s">
        <v>60</v>
      </c>
      <c r="C8" s="15" t="s">
        <v>20</v>
      </c>
      <c r="D8" s="41" t="s">
        <v>19</v>
      </c>
      <c r="E8" s="40">
        <f t="shared" si="0"/>
        <v>0</v>
      </c>
      <c r="F8" s="39">
        <f t="shared" si="1"/>
        <v>0</v>
      </c>
      <c r="H8" s="40">
        <f t="shared" si="2"/>
        <v>0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75"/>
      <c r="AS8" s="75"/>
    </row>
    <row r="9" spans="1:45" s="54" customFormat="1" ht="15.75" x14ac:dyDescent="0.25">
      <c r="B9" s="54" t="s">
        <v>60</v>
      </c>
      <c r="C9" s="15" t="s">
        <v>18</v>
      </c>
      <c r="D9" s="41" t="s">
        <v>17</v>
      </c>
      <c r="E9" s="40">
        <f t="shared" si="0"/>
        <v>0</v>
      </c>
      <c r="F9" s="39">
        <f t="shared" si="1"/>
        <v>0</v>
      </c>
      <c r="H9" s="40">
        <f t="shared" si="2"/>
        <v>0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75"/>
      <c r="AS9" s="75"/>
    </row>
    <row r="10" spans="1:45" s="54" customFormat="1" ht="15.75" x14ac:dyDescent="0.25">
      <c r="B10" s="54" t="s">
        <v>60</v>
      </c>
      <c r="C10" s="15" t="s">
        <v>16</v>
      </c>
      <c r="D10" s="41" t="s">
        <v>15</v>
      </c>
      <c r="E10" s="40">
        <f t="shared" si="0"/>
        <v>0</v>
      </c>
      <c r="F10" s="39">
        <f t="shared" si="1"/>
        <v>0</v>
      </c>
      <c r="H10" s="40">
        <f t="shared" si="2"/>
        <v>0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75"/>
      <c r="AS10" s="75"/>
    </row>
    <row r="11" spans="1:45" s="54" customFormat="1" ht="15.75" x14ac:dyDescent="0.25">
      <c r="B11" s="54" t="s">
        <v>60</v>
      </c>
      <c r="C11" s="15" t="s">
        <v>14</v>
      </c>
      <c r="D11" s="41" t="s">
        <v>13</v>
      </c>
      <c r="E11" s="40">
        <f t="shared" si="0"/>
        <v>0</v>
      </c>
      <c r="F11" s="39">
        <f t="shared" si="1"/>
        <v>0</v>
      </c>
      <c r="H11" s="40">
        <f t="shared" si="2"/>
        <v>0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75"/>
      <c r="AS11" s="75"/>
    </row>
    <row r="12" spans="1:45" s="54" customFormat="1" ht="15.75" x14ac:dyDescent="0.25">
      <c r="B12" s="54" t="s">
        <v>60</v>
      </c>
      <c r="C12" s="15" t="s">
        <v>12</v>
      </c>
      <c r="D12" s="41" t="s">
        <v>11</v>
      </c>
      <c r="E12" s="40">
        <f t="shared" si="0"/>
        <v>0</v>
      </c>
      <c r="F12" s="39">
        <f t="shared" si="1"/>
        <v>0</v>
      </c>
      <c r="H12" s="40">
        <f t="shared" si="2"/>
        <v>0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75"/>
      <c r="AS12" s="75"/>
    </row>
    <row r="13" spans="1:45" s="54" customFormat="1" ht="15.75" x14ac:dyDescent="0.25">
      <c r="B13" s="54" t="s">
        <v>60</v>
      </c>
      <c r="C13" s="15" t="s">
        <v>10</v>
      </c>
      <c r="D13" s="41" t="s">
        <v>9</v>
      </c>
      <c r="E13" s="40">
        <f t="shared" si="0"/>
        <v>0</v>
      </c>
      <c r="F13" s="39">
        <f t="shared" si="1"/>
        <v>0</v>
      </c>
      <c r="H13" s="40">
        <f t="shared" si="2"/>
        <v>0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75"/>
      <c r="AS13" s="75"/>
    </row>
    <row r="14" spans="1:45" s="54" customFormat="1" ht="15.75" x14ac:dyDescent="0.25">
      <c r="B14" s="54" t="s">
        <v>60</v>
      </c>
      <c r="C14" s="15" t="s">
        <v>8</v>
      </c>
      <c r="D14" s="41" t="s">
        <v>7</v>
      </c>
      <c r="E14" s="40">
        <f t="shared" si="0"/>
        <v>0</v>
      </c>
      <c r="F14" s="39">
        <f t="shared" si="1"/>
        <v>0</v>
      </c>
      <c r="H14" s="40">
        <f t="shared" si="2"/>
        <v>0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75"/>
      <c r="AS14" s="75"/>
    </row>
    <row r="15" spans="1:45" s="54" customFormat="1" ht="15.75" x14ac:dyDescent="0.25">
      <c r="B15" s="54" t="s">
        <v>60</v>
      </c>
      <c r="C15" s="38" t="s">
        <v>5</v>
      </c>
      <c r="D15" s="37" t="s">
        <v>4</v>
      </c>
      <c r="E15" s="36">
        <f>SUM(E7:E14)</f>
        <v>0</v>
      </c>
      <c r="F15" s="36">
        <f>SUM(F7:F14)</f>
        <v>0</v>
      </c>
      <c r="G15" s="57"/>
      <c r="H15" s="40">
        <f t="shared" ref="H15:O15" si="3">SUM(H7:H14)</f>
        <v>0</v>
      </c>
      <c r="I15" s="36">
        <f t="shared" si="3"/>
        <v>0</v>
      </c>
      <c r="J15" s="36">
        <f t="shared" si="3"/>
        <v>0</v>
      </c>
      <c r="K15" s="36">
        <f t="shared" si="3"/>
        <v>0</v>
      </c>
      <c r="L15" s="36">
        <f t="shared" si="3"/>
        <v>0</v>
      </c>
      <c r="M15" s="36">
        <f t="shared" si="3"/>
        <v>0</v>
      </c>
      <c r="N15" s="36">
        <f t="shared" si="3"/>
        <v>0</v>
      </c>
      <c r="O15" s="36">
        <f t="shared" si="3"/>
        <v>0</v>
      </c>
      <c r="P15" s="74"/>
      <c r="Q15" s="36">
        <f>SUM(Q7:Q14)</f>
        <v>0</v>
      </c>
      <c r="R15" s="1"/>
      <c r="S15" s="36">
        <f>SUM(S7:S14)</f>
        <v>0</v>
      </c>
      <c r="T15" s="36">
        <f>SUM(T7:T14)</f>
        <v>0</v>
      </c>
      <c r="U15" s="1"/>
      <c r="V15" s="36">
        <f>SUM(V7:V14)</f>
        <v>0</v>
      </c>
      <c r="W15" s="74"/>
      <c r="X15" s="36">
        <f>SUM(X7:X14)</f>
        <v>0</v>
      </c>
      <c r="Y15" s="74"/>
      <c r="Z15" s="36">
        <f t="shared" ref="Z15:AF15" si="4">SUM(Z7:Z14)</f>
        <v>0</v>
      </c>
      <c r="AA15" s="36">
        <f t="shared" si="4"/>
        <v>0</v>
      </c>
      <c r="AB15" s="36">
        <f t="shared" si="4"/>
        <v>0</v>
      </c>
      <c r="AC15" s="36">
        <f t="shared" si="4"/>
        <v>0</v>
      </c>
      <c r="AD15" s="36">
        <f t="shared" si="4"/>
        <v>0</v>
      </c>
      <c r="AE15" s="36">
        <f t="shared" si="4"/>
        <v>0</v>
      </c>
      <c r="AF15" s="36">
        <f t="shared" si="4"/>
        <v>0</v>
      </c>
      <c r="AG15" s="36"/>
      <c r="AH15" s="36">
        <f t="shared" ref="AH15:AQ15" si="5">SUM(AH7:AH14)</f>
        <v>0</v>
      </c>
      <c r="AI15" s="36">
        <f t="shared" si="5"/>
        <v>0</v>
      </c>
      <c r="AJ15" s="36">
        <f t="shared" si="5"/>
        <v>0</v>
      </c>
      <c r="AK15" s="36">
        <f t="shared" si="5"/>
        <v>0</v>
      </c>
      <c r="AL15" s="36">
        <f t="shared" si="5"/>
        <v>0</v>
      </c>
      <c r="AM15" s="36">
        <f t="shared" si="5"/>
        <v>0</v>
      </c>
      <c r="AN15" s="36">
        <f t="shared" si="5"/>
        <v>0</v>
      </c>
      <c r="AO15" s="36">
        <f t="shared" si="5"/>
        <v>0</v>
      </c>
      <c r="AP15" s="36">
        <f t="shared" si="5"/>
        <v>0</v>
      </c>
      <c r="AQ15" s="73">
        <f t="shared" si="5"/>
        <v>0</v>
      </c>
      <c r="AR15" s="72"/>
      <c r="AS15" s="72"/>
    </row>
    <row r="16" spans="1:45" s="67" customFormat="1" ht="15.75" x14ac:dyDescent="0.25">
      <c r="H16" s="71"/>
      <c r="I16" s="286">
        <f>I15+J15</f>
        <v>0</v>
      </c>
      <c r="J16" s="287"/>
      <c r="O16" s="286">
        <f>O15+P15</f>
        <v>0</v>
      </c>
      <c r="P16" s="287"/>
      <c r="Q16" s="70"/>
      <c r="R16" s="1"/>
      <c r="S16" s="288">
        <f>S15+T15</f>
        <v>0</v>
      </c>
      <c r="T16" s="288"/>
      <c r="U16" s="1"/>
      <c r="V16" s="288">
        <f>V15+W15</f>
        <v>0</v>
      </c>
      <c r="W16" s="288"/>
      <c r="X16" s="288"/>
      <c r="Y16" s="288"/>
      <c r="AG16" s="69"/>
      <c r="AI16" s="68"/>
      <c r="AR16" s="1"/>
      <c r="AS16" s="1"/>
    </row>
    <row r="17" spans="2:45" s="33" customFormat="1" ht="15.75" outlineLevel="1" x14ac:dyDescent="0.25">
      <c r="AR17" s="34"/>
      <c r="AS17" s="34"/>
    </row>
    <row r="18" spans="2:45" ht="21" customHeight="1" x14ac:dyDescent="0.3">
      <c r="J18" s="31"/>
      <c r="K18" s="66"/>
      <c r="W18" s="65"/>
      <c r="Z18" s="31"/>
    </row>
    <row r="19" spans="2:45" s="27" customFormat="1" ht="18.75" x14ac:dyDescent="0.25">
      <c r="C19" s="27" t="s">
        <v>59</v>
      </c>
      <c r="I19" s="27" t="s">
        <v>58</v>
      </c>
      <c r="J19" s="27" t="s">
        <v>58</v>
      </c>
      <c r="K19" s="27" t="s">
        <v>58</v>
      </c>
      <c r="L19" s="27" t="s">
        <v>58</v>
      </c>
      <c r="M19" s="27" t="s">
        <v>58</v>
      </c>
      <c r="N19" s="27" t="s">
        <v>58</v>
      </c>
      <c r="O19" s="27" t="s">
        <v>58</v>
      </c>
      <c r="Q19" s="27" t="s">
        <v>58</v>
      </c>
      <c r="R19" s="1" t="s">
        <v>58</v>
      </c>
      <c r="S19" s="27" t="s">
        <v>58</v>
      </c>
      <c r="T19" s="27" t="s">
        <v>58</v>
      </c>
      <c r="U19" s="1" t="s">
        <v>58</v>
      </c>
      <c r="V19" s="27" t="s">
        <v>58</v>
      </c>
      <c r="X19" s="27" t="s">
        <v>58</v>
      </c>
      <c r="AA19" s="27" t="s">
        <v>58</v>
      </c>
      <c r="AB19" s="27" t="s">
        <v>58</v>
      </c>
      <c r="AR19" s="49"/>
      <c r="AS19" s="49"/>
    </row>
    <row r="20" spans="2:45" s="59" customFormat="1" ht="78.75" x14ac:dyDescent="0.25">
      <c r="C20" s="48" t="s">
        <v>24</v>
      </c>
      <c r="D20" s="48" t="s">
        <v>29</v>
      </c>
      <c r="E20" s="48"/>
      <c r="F20" s="46"/>
      <c r="H20" s="48" t="s">
        <v>57</v>
      </c>
      <c r="I20" s="64" t="s">
        <v>56</v>
      </c>
      <c r="J20" s="64" t="s">
        <v>55</v>
      </c>
      <c r="K20" s="64" t="s">
        <v>54</v>
      </c>
      <c r="L20" s="64" t="s">
        <v>53</v>
      </c>
      <c r="M20" s="64" t="s">
        <v>52</v>
      </c>
      <c r="N20" s="64" t="s">
        <v>51</v>
      </c>
      <c r="O20" s="62" t="s">
        <v>50</v>
      </c>
      <c r="P20" s="63" t="s">
        <v>49</v>
      </c>
      <c r="Q20" s="62" t="s">
        <v>48</v>
      </c>
      <c r="R20" s="1"/>
      <c r="S20" s="62" t="s">
        <v>47</v>
      </c>
      <c r="T20" s="62" t="s">
        <v>46</v>
      </c>
      <c r="U20" s="1"/>
      <c r="V20" s="62" t="s">
        <v>45</v>
      </c>
      <c r="W20" s="63" t="s">
        <v>44</v>
      </c>
      <c r="X20" s="62" t="s">
        <v>43</v>
      </c>
      <c r="Y20" s="63" t="s">
        <v>42</v>
      </c>
      <c r="Z20" s="62" t="s">
        <v>41</v>
      </c>
      <c r="AA20" s="62" t="s">
        <v>40</v>
      </c>
      <c r="AB20" s="62" t="s">
        <v>39</v>
      </c>
      <c r="AC20" s="62" t="s">
        <v>38</v>
      </c>
      <c r="AD20" s="62" t="s">
        <v>37</v>
      </c>
      <c r="AE20" s="61" t="s">
        <v>36</v>
      </c>
      <c r="AF20" s="61" t="s">
        <v>35</v>
      </c>
      <c r="AG20" s="61"/>
      <c r="AH20" s="61" t="s">
        <v>34</v>
      </c>
      <c r="AI20" s="61" t="s">
        <v>33</v>
      </c>
      <c r="AJ20" s="59" t="str">
        <f t="shared" ref="AJ20:AQ20" si="6">AJ3</f>
        <v>Prosecuzione progetto Post Acuta per homeless</v>
      </c>
      <c r="AK20" s="59" t="str">
        <f t="shared" si="6"/>
        <v>Prosecuzione progetto Counseling Autismo</v>
      </c>
      <c r="AL20" s="59">
        <f t="shared" si="6"/>
        <v>0</v>
      </c>
      <c r="AM20" s="59" t="str">
        <f t="shared" si="6"/>
        <v>VACCINAZIONI AL DOMICILIO</v>
      </c>
      <c r="AN20" s="59" t="str">
        <f t="shared" si="6"/>
        <v>altro</v>
      </c>
      <c r="AO20" s="59" t="str">
        <f t="shared" si="6"/>
        <v>DGR 1746</v>
      </c>
      <c r="AP20" s="59" t="str">
        <f t="shared" si="6"/>
        <v>Riabilitazione minori</v>
      </c>
      <c r="AQ20" s="59" t="str">
        <f t="shared" si="6"/>
        <v>Case management</v>
      </c>
      <c r="AR20" s="60"/>
      <c r="AS20" s="60"/>
    </row>
    <row r="21" spans="2:45" s="54" customFormat="1" ht="15.75" x14ac:dyDescent="0.25">
      <c r="B21" s="54" t="s">
        <v>32</v>
      </c>
      <c r="C21" s="20" t="s">
        <v>22</v>
      </c>
      <c r="D21" s="42" t="s">
        <v>21</v>
      </c>
      <c r="E21" s="40"/>
      <c r="F21" s="35"/>
      <c r="G21" s="57"/>
      <c r="H21" s="40">
        <f t="shared" ref="H21:H29" si="7">SUM(I21:AS21)</f>
        <v>625305966.51739597</v>
      </c>
      <c r="I21" s="58">
        <f>I36+I49</f>
        <v>0</v>
      </c>
      <c r="J21" s="58">
        <f t="shared" ref="J21:AQ28" si="8">J36+J49</f>
        <v>44535372.054964967</v>
      </c>
      <c r="K21" s="58">
        <f t="shared" si="8"/>
        <v>7023197.4324733336</v>
      </c>
      <c r="L21" s="58">
        <f t="shared" si="8"/>
        <v>12151947.061612949</v>
      </c>
      <c r="M21" s="58">
        <f t="shared" si="8"/>
        <v>11034531.017926667</v>
      </c>
      <c r="N21" s="58">
        <f t="shared" si="8"/>
        <v>12528756.284600001</v>
      </c>
      <c r="O21" s="58">
        <f t="shared" si="8"/>
        <v>41889380.088464268</v>
      </c>
      <c r="P21" s="58">
        <f t="shared" si="8"/>
        <v>1142929.5</v>
      </c>
      <c r="Q21" s="58">
        <f t="shared" si="8"/>
        <v>15331982.887173913</v>
      </c>
      <c r="R21" s="58">
        <f t="shared" si="8"/>
        <v>0</v>
      </c>
      <c r="S21" s="58">
        <f t="shared" si="8"/>
        <v>117545015.2518</v>
      </c>
      <c r="T21" s="58">
        <f t="shared" si="8"/>
        <v>2918322.6748137935</v>
      </c>
      <c r="U21" s="58">
        <f t="shared" si="8"/>
        <v>0</v>
      </c>
      <c r="V21" s="58">
        <f t="shared" si="8"/>
        <v>267820573.06394795</v>
      </c>
      <c r="W21" s="58">
        <f t="shared" si="8"/>
        <v>8794350</v>
      </c>
      <c r="X21" s="58">
        <f t="shared" si="8"/>
        <v>46905626.861274026</v>
      </c>
      <c r="Y21" s="58">
        <f t="shared" si="8"/>
        <v>93300</v>
      </c>
      <c r="Z21" s="58">
        <f t="shared" si="8"/>
        <v>2582349</v>
      </c>
      <c r="AA21" s="58">
        <f t="shared" si="8"/>
        <v>8262032.4535999997</v>
      </c>
      <c r="AB21" s="58">
        <f t="shared" si="8"/>
        <v>2878000</v>
      </c>
      <c r="AC21" s="58">
        <f t="shared" si="8"/>
        <v>26622</v>
      </c>
      <c r="AD21" s="58">
        <f t="shared" si="8"/>
        <v>3281554.8</v>
      </c>
      <c r="AE21" s="58">
        <f t="shared" si="8"/>
        <v>1519000</v>
      </c>
      <c r="AF21" s="58">
        <f t="shared" si="8"/>
        <v>391450.3</v>
      </c>
      <c r="AG21" s="58">
        <f t="shared" si="8"/>
        <v>0</v>
      </c>
      <c r="AH21" s="58">
        <f t="shared" si="8"/>
        <v>6980339.7847441658</v>
      </c>
      <c r="AI21" s="58">
        <f t="shared" si="8"/>
        <v>6100000</v>
      </c>
      <c r="AJ21" s="58">
        <f t="shared" si="8"/>
        <v>700000</v>
      </c>
      <c r="AK21" s="58">
        <f t="shared" si="8"/>
        <v>448000</v>
      </c>
      <c r="AL21" s="58">
        <f t="shared" si="8"/>
        <v>0</v>
      </c>
      <c r="AM21" s="58">
        <f t="shared" si="8"/>
        <v>303334</v>
      </c>
      <c r="AN21" s="58">
        <f t="shared" si="8"/>
        <v>0</v>
      </c>
      <c r="AO21" s="58">
        <f t="shared" si="8"/>
        <v>0</v>
      </c>
      <c r="AP21" s="58">
        <f t="shared" si="8"/>
        <v>1618000</v>
      </c>
      <c r="AQ21" s="58">
        <f t="shared" si="8"/>
        <v>500000</v>
      </c>
      <c r="AR21" s="55"/>
      <c r="AS21" s="55"/>
    </row>
    <row r="22" spans="2:45" s="54" customFormat="1" ht="15.75" x14ac:dyDescent="0.25">
      <c r="B22" s="54" t="s">
        <v>32</v>
      </c>
      <c r="C22" s="15" t="s">
        <v>20</v>
      </c>
      <c r="D22" s="41" t="s">
        <v>19</v>
      </c>
      <c r="E22" s="40"/>
      <c r="F22" s="35"/>
      <c r="G22" s="57"/>
      <c r="H22" s="40">
        <f t="shared" si="7"/>
        <v>268074740.90021956</v>
      </c>
      <c r="I22" s="58">
        <f t="shared" ref="I22:X28" si="9">I37+I50</f>
        <v>0</v>
      </c>
      <c r="J22" s="58">
        <f t="shared" si="9"/>
        <v>12051169.109438665</v>
      </c>
      <c r="K22" s="58">
        <f t="shared" si="9"/>
        <v>2002435.2662919187</v>
      </c>
      <c r="L22" s="58">
        <f t="shared" si="9"/>
        <v>3014750.7736476185</v>
      </c>
      <c r="M22" s="58">
        <f t="shared" si="9"/>
        <v>2629694.810108081</v>
      </c>
      <c r="N22" s="58">
        <f t="shared" si="9"/>
        <v>5795571.8058009753</v>
      </c>
      <c r="O22" s="58">
        <f t="shared" si="9"/>
        <v>17667891.272301398</v>
      </c>
      <c r="P22" s="58">
        <f t="shared" si="9"/>
        <v>1051395</v>
      </c>
      <c r="Q22" s="58">
        <f t="shared" si="9"/>
        <v>9474441.620666666</v>
      </c>
      <c r="R22" s="58">
        <f t="shared" si="9"/>
        <v>0</v>
      </c>
      <c r="S22" s="58">
        <f t="shared" si="9"/>
        <v>21548587.270199999</v>
      </c>
      <c r="T22" s="58">
        <f t="shared" si="9"/>
        <v>0</v>
      </c>
      <c r="U22" s="58">
        <f t="shared" si="9"/>
        <v>0</v>
      </c>
      <c r="V22" s="58">
        <f t="shared" si="9"/>
        <v>150400996.08804384</v>
      </c>
      <c r="W22" s="58">
        <f t="shared" si="9"/>
        <v>7082028</v>
      </c>
      <c r="X22" s="58">
        <f t="shared" si="9"/>
        <v>22888927.176600002</v>
      </c>
      <c r="Y22" s="58">
        <f t="shared" si="8"/>
        <v>273770</v>
      </c>
      <c r="Z22" s="58">
        <f t="shared" si="8"/>
        <v>0</v>
      </c>
      <c r="AA22" s="58">
        <f t="shared" si="8"/>
        <v>3033739.7756000003</v>
      </c>
      <c r="AB22" s="58">
        <f t="shared" si="8"/>
        <v>8000</v>
      </c>
      <c r="AC22" s="58">
        <f t="shared" si="8"/>
        <v>8832</v>
      </c>
      <c r="AD22" s="58">
        <f t="shared" si="8"/>
        <v>1865285.6163999999</v>
      </c>
      <c r="AE22" s="58">
        <f t="shared" si="8"/>
        <v>548000</v>
      </c>
      <c r="AF22" s="58">
        <f t="shared" si="8"/>
        <v>1016150</v>
      </c>
      <c r="AG22" s="58">
        <f t="shared" si="8"/>
        <v>0</v>
      </c>
      <c r="AH22" s="58">
        <f t="shared" si="8"/>
        <v>2869864.8251203899</v>
      </c>
      <c r="AI22" s="58">
        <f t="shared" si="8"/>
        <v>1250000</v>
      </c>
      <c r="AJ22" s="58">
        <f t="shared" si="8"/>
        <v>0</v>
      </c>
      <c r="AK22" s="58">
        <f t="shared" si="8"/>
        <v>0</v>
      </c>
      <c r="AL22" s="58">
        <f t="shared" si="8"/>
        <v>0</v>
      </c>
      <c r="AM22" s="58">
        <f t="shared" si="8"/>
        <v>40000</v>
      </c>
      <c r="AN22" s="58">
        <f t="shared" si="8"/>
        <v>73210.489999994898</v>
      </c>
      <c r="AO22" s="58">
        <f t="shared" si="8"/>
        <v>90000</v>
      </c>
      <c r="AP22" s="58">
        <f t="shared" si="8"/>
        <v>1316000</v>
      </c>
      <c r="AQ22" s="58">
        <f t="shared" si="8"/>
        <v>74000</v>
      </c>
      <c r="AR22" s="55"/>
      <c r="AS22" s="55"/>
    </row>
    <row r="23" spans="2:45" s="54" customFormat="1" ht="15.75" x14ac:dyDescent="0.25">
      <c r="B23" s="54" t="s">
        <v>32</v>
      </c>
      <c r="C23" s="15" t="s">
        <v>18</v>
      </c>
      <c r="D23" s="41" t="s">
        <v>17</v>
      </c>
      <c r="E23" s="40"/>
      <c r="F23" s="35"/>
      <c r="G23" s="57"/>
      <c r="H23" s="40">
        <f t="shared" si="7"/>
        <v>66718789.251540639</v>
      </c>
      <c r="I23" s="58">
        <f t="shared" si="9"/>
        <v>0</v>
      </c>
      <c r="J23" s="58">
        <f t="shared" si="8"/>
        <v>5577738.3672303641</v>
      </c>
      <c r="K23" s="58">
        <f t="shared" si="8"/>
        <v>1209908.2109201006</v>
      </c>
      <c r="L23" s="58">
        <f t="shared" si="8"/>
        <v>696143.58196533506</v>
      </c>
      <c r="M23" s="58">
        <f t="shared" si="8"/>
        <v>1706427.1650798994</v>
      </c>
      <c r="N23" s="58">
        <f t="shared" si="8"/>
        <v>864213.40079999994</v>
      </c>
      <c r="O23" s="58">
        <f t="shared" si="8"/>
        <v>5934229.5596596524</v>
      </c>
      <c r="P23" s="58">
        <f t="shared" si="8"/>
        <v>0</v>
      </c>
      <c r="Q23" s="58">
        <f t="shared" si="8"/>
        <v>2220994.0210000002</v>
      </c>
      <c r="R23" s="58">
        <f t="shared" si="8"/>
        <v>0</v>
      </c>
      <c r="S23" s="58">
        <f t="shared" si="8"/>
        <v>723921.01679999998</v>
      </c>
      <c r="T23" s="58">
        <f t="shared" si="8"/>
        <v>0</v>
      </c>
      <c r="U23" s="58">
        <f t="shared" si="8"/>
        <v>0</v>
      </c>
      <c r="V23" s="58">
        <f t="shared" si="8"/>
        <v>38426248.846799999</v>
      </c>
      <c r="W23" s="58">
        <f t="shared" si="8"/>
        <v>773847</v>
      </c>
      <c r="X23" s="58">
        <f t="shared" si="8"/>
        <v>4077128.6136878044</v>
      </c>
      <c r="Y23" s="58">
        <f t="shared" si="8"/>
        <v>1394</v>
      </c>
      <c r="Z23" s="58">
        <f t="shared" si="8"/>
        <v>413390</v>
      </c>
      <c r="AA23" s="58">
        <f t="shared" si="8"/>
        <v>261239.67720000001</v>
      </c>
      <c r="AB23" s="58">
        <f t="shared" si="8"/>
        <v>50000</v>
      </c>
      <c r="AC23" s="58">
        <f t="shared" si="8"/>
        <v>0</v>
      </c>
      <c r="AD23" s="58">
        <f t="shared" si="8"/>
        <v>1344555.0268000001</v>
      </c>
      <c r="AE23" s="58">
        <f t="shared" si="8"/>
        <v>352000</v>
      </c>
      <c r="AF23" s="58">
        <f t="shared" si="8"/>
        <v>16650</v>
      </c>
      <c r="AG23" s="58">
        <f t="shared" si="8"/>
        <v>0</v>
      </c>
      <c r="AH23" s="58">
        <f t="shared" si="8"/>
        <v>1303760.7635974903</v>
      </c>
      <c r="AI23" s="58">
        <f t="shared" si="8"/>
        <v>329000</v>
      </c>
      <c r="AJ23" s="58">
        <f t="shared" si="8"/>
        <v>0</v>
      </c>
      <c r="AK23" s="58">
        <f t="shared" si="8"/>
        <v>0</v>
      </c>
      <c r="AL23" s="58">
        <f t="shared" si="8"/>
        <v>0</v>
      </c>
      <c r="AM23" s="58">
        <f t="shared" si="8"/>
        <v>0</v>
      </c>
      <c r="AN23" s="58">
        <f t="shared" si="8"/>
        <v>0</v>
      </c>
      <c r="AO23" s="58">
        <f t="shared" si="8"/>
        <v>16000</v>
      </c>
      <c r="AP23" s="58">
        <f t="shared" si="8"/>
        <v>245000</v>
      </c>
      <c r="AQ23" s="58">
        <f t="shared" si="8"/>
        <v>175000</v>
      </c>
      <c r="AR23" s="55"/>
      <c r="AS23" s="55"/>
    </row>
    <row r="24" spans="2:45" s="54" customFormat="1" ht="15.75" x14ac:dyDescent="0.25">
      <c r="B24" s="54" t="s">
        <v>32</v>
      </c>
      <c r="C24" s="15" t="s">
        <v>16</v>
      </c>
      <c r="D24" s="41" t="s">
        <v>15</v>
      </c>
      <c r="E24" s="40"/>
      <c r="F24" s="35"/>
      <c r="G24" s="57"/>
      <c r="H24" s="40">
        <f t="shared" si="7"/>
        <v>182867057.43031743</v>
      </c>
      <c r="I24" s="58">
        <f t="shared" si="9"/>
        <v>1578404.4264</v>
      </c>
      <c r="J24" s="58">
        <f t="shared" si="8"/>
        <v>9917067.542662926</v>
      </c>
      <c r="K24" s="58">
        <f t="shared" si="8"/>
        <v>4553998.4334459985</v>
      </c>
      <c r="L24" s="58">
        <f t="shared" si="8"/>
        <v>4013793.0805378612</v>
      </c>
      <c r="M24" s="58">
        <f t="shared" si="8"/>
        <v>2466303.1909540012</v>
      </c>
      <c r="N24" s="58">
        <f t="shared" si="8"/>
        <v>4686614.4815999996</v>
      </c>
      <c r="O24" s="58">
        <f t="shared" si="8"/>
        <v>15721838.490614831</v>
      </c>
      <c r="P24" s="58">
        <f t="shared" si="8"/>
        <v>0</v>
      </c>
      <c r="Q24" s="58">
        <f t="shared" si="8"/>
        <v>5109729.8770000013</v>
      </c>
      <c r="R24" s="58">
        <f t="shared" si="8"/>
        <v>0</v>
      </c>
      <c r="S24" s="58">
        <f t="shared" si="8"/>
        <v>16881254.94712</v>
      </c>
      <c r="T24" s="58">
        <f t="shared" si="8"/>
        <v>5324770.620678924</v>
      </c>
      <c r="U24" s="58">
        <f t="shared" si="8"/>
        <v>0</v>
      </c>
      <c r="V24" s="58">
        <f t="shared" si="8"/>
        <v>84836344.318687662</v>
      </c>
      <c r="W24" s="58">
        <f t="shared" si="8"/>
        <v>1347400</v>
      </c>
      <c r="X24" s="58">
        <f t="shared" si="8"/>
        <v>16007912.738</v>
      </c>
      <c r="Y24" s="58">
        <f t="shared" si="8"/>
        <v>1487200</v>
      </c>
      <c r="Z24" s="58">
        <f t="shared" si="8"/>
        <v>753899</v>
      </c>
      <c r="AA24" s="58">
        <f t="shared" si="8"/>
        <v>1247699.4794699999</v>
      </c>
      <c r="AB24" s="58">
        <f t="shared" si="8"/>
        <v>38100</v>
      </c>
      <c r="AC24" s="58">
        <f t="shared" si="8"/>
        <v>0</v>
      </c>
      <c r="AD24" s="58">
        <f t="shared" si="8"/>
        <v>2050785.7439999999</v>
      </c>
      <c r="AE24" s="58">
        <f t="shared" si="8"/>
        <v>1045000</v>
      </c>
      <c r="AF24" s="58">
        <f t="shared" si="8"/>
        <v>466400</v>
      </c>
      <c r="AG24" s="58">
        <f t="shared" si="8"/>
        <v>0</v>
      </c>
      <c r="AH24" s="58">
        <f t="shared" si="8"/>
        <v>2158541.0591452532</v>
      </c>
      <c r="AI24" s="58">
        <f t="shared" si="8"/>
        <v>400000</v>
      </c>
      <c r="AJ24" s="58">
        <f t="shared" si="8"/>
        <v>0</v>
      </c>
      <c r="AK24" s="58">
        <f t="shared" si="8"/>
        <v>0</v>
      </c>
      <c r="AL24" s="58">
        <f t="shared" si="8"/>
        <v>0</v>
      </c>
      <c r="AM24" s="58">
        <f t="shared" si="8"/>
        <v>50000</v>
      </c>
      <c r="AN24" s="58">
        <f t="shared" si="8"/>
        <v>200000</v>
      </c>
      <c r="AO24" s="58">
        <f t="shared" si="8"/>
        <v>0</v>
      </c>
      <c r="AP24" s="58">
        <f t="shared" si="8"/>
        <v>208000</v>
      </c>
      <c r="AQ24" s="58">
        <f t="shared" si="8"/>
        <v>316000</v>
      </c>
      <c r="AR24" s="55"/>
      <c r="AS24" s="55"/>
    </row>
    <row r="25" spans="2:45" s="54" customFormat="1" ht="15.75" x14ac:dyDescent="0.25">
      <c r="B25" s="54" t="s">
        <v>32</v>
      </c>
      <c r="C25" s="15" t="s">
        <v>14</v>
      </c>
      <c r="D25" s="41" t="s">
        <v>13</v>
      </c>
      <c r="E25" s="40"/>
      <c r="F25" s="35"/>
      <c r="G25" s="57"/>
      <c r="H25" s="40">
        <f t="shared" si="7"/>
        <v>190670817.4528431</v>
      </c>
      <c r="I25" s="58">
        <f t="shared" si="9"/>
        <v>0</v>
      </c>
      <c r="J25" s="58">
        <f t="shared" si="8"/>
        <v>12761378.156537876</v>
      </c>
      <c r="K25" s="58">
        <f t="shared" si="8"/>
        <v>226540.99502020015</v>
      </c>
      <c r="L25" s="58">
        <f t="shared" si="8"/>
        <v>6581490.0142925531</v>
      </c>
      <c r="M25" s="58">
        <f t="shared" si="8"/>
        <v>1089297.8674837998</v>
      </c>
      <c r="N25" s="58">
        <f t="shared" si="8"/>
        <v>6172015.7072036425</v>
      </c>
      <c r="O25" s="58">
        <f t="shared" si="8"/>
        <v>13791795.208783874</v>
      </c>
      <c r="P25" s="58">
        <f t="shared" si="8"/>
        <v>576113</v>
      </c>
      <c r="Q25" s="58">
        <f t="shared" si="8"/>
        <v>8363644.248956522</v>
      </c>
      <c r="R25" s="58">
        <f t="shared" si="8"/>
        <v>0</v>
      </c>
      <c r="S25" s="58">
        <f t="shared" si="8"/>
        <v>14728687.330736</v>
      </c>
      <c r="T25" s="58">
        <f t="shared" si="8"/>
        <v>1615884.951418838</v>
      </c>
      <c r="U25" s="58">
        <f t="shared" si="8"/>
        <v>0</v>
      </c>
      <c r="V25" s="58">
        <f t="shared" si="8"/>
        <v>89148495.009732276</v>
      </c>
      <c r="W25" s="58">
        <f t="shared" si="8"/>
        <v>3062587</v>
      </c>
      <c r="X25" s="58">
        <f t="shared" si="8"/>
        <v>16187708.199935604</v>
      </c>
      <c r="Y25" s="58">
        <f t="shared" si="8"/>
        <v>455276</v>
      </c>
      <c r="Z25" s="58">
        <f t="shared" si="8"/>
        <v>821304</v>
      </c>
      <c r="AA25" s="58">
        <f t="shared" si="8"/>
        <v>3235517.7749999999</v>
      </c>
      <c r="AB25" s="58">
        <f t="shared" si="8"/>
        <v>475000</v>
      </c>
      <c r="AC25" s="58">
        <f t="shared" si="8"/>
        <v>24755</v>
      </c>
      <c r="AD25" s="58">
        <f t="shared" si="8"/>
        <v>2645775.7163999998</v>
      </c>
      <c r="AE25" s="58">
        <f t="shared" si="8"/>
        <v>429000</v>
      </c>
      <c r="AF25" s="58">
        <f t="shared" si="8"/>
        <v>766250</v>
      </c>
      <c r="AG25" s="58">
        <f t="shared" si="8"/>
        <v>0</v>
      </c>
      <c r="AH25" s="58">
        <f t="shared" si="8"/>
        <v>6091301.2713418975</v>
      </c>
      <c r="AI25" s="58">
        <f t="shared" si="8"/>
        <v>870000</v>
      </c>
      <c r="AJ25" s="58">
        <f t="shared" si="8"/>
        <v>0</v>
      </c>
      <c r="AK25" s="58">
        <f t="shared" si="8"/>
        <v>0</v>
      </c>
      <c r="AL25" s="58">
        <f t="shared" si="8"/>
        <v>0</v>
      </c>
      <c r="AM25" s="58">
        <f t="shared" si="8"/>
        <v>253000</v>
      </c>
      <c r="AN25" s="58">
        <f t="shared" si="8"/>
        <v>0</v>
      </c>
      <c r="AO25" s="58">
        <f t="shared" si="8"/>
        <v>0</v>
      </c>
      <c r="AP25" s="58">
        <f t="shared" si="8"/>
        <v>33000</v>
      </c>
      <c r="AQ25" s="58">
        <f t="shared" si="8"/>
        <v>265000</v>
      </c>
      <c r="AR25" s="55"/>
      <c r="AS25" s="55"/>
    </row>
    <row r="26" spans="2:45" s="54" customFormat="1" ht="15.75" x14ac:dyDescent="0.25">
      <c r="B26" s="54" t="s">
        <v>32</v>
      </c>
      <c r="C26" s="15" t="s">
        <v>12</v>
      </c>
      <c r="D26" s="41" t="s">
        <v>11</v>
      </c>
      <c r="E26" s="40"/>
      <c r="F26" s="35"/>
      <c r="G26" s="57"/>
      <c r="H26" s="40">
        <f t="shared" si="7"/>
        <v>198804789.25849751</v>
      </c>
      <c r="I26" s="58">
        <f t="shared" si="9"/>
        <v>3420934.2318599997</v>
      </c>
      <c r="J26" s="58">
        <f t="shared" si="8"/>
        <v>5998151.1102960994</v>
      </c>
      <c r="K26" s="58">
        <f t="shared" si="8"/>
        <v>532048.06531371584</v>
      </c>
      <c r="L26" s="58">
        <f t="shared" si="8"/>
        <v>3330822.0279576029</v>
      </c>
      <c r="M26" s="58">
        <f t="shared" si="8"/>
        <v>2115447.8133822843</v>
      </c>
      <c r="N26" s="58">
        <f t="shared" si="8"/>
        <v>6506954.9826119998</v>
      </c>
      <c r="O26" s="58">
        <f t="shared" si="8"/>
        <v>16834753.344001029</v>
      </c>
      <c r="P26" s="58">
        <f t="shared" si="8"/>
        <v>0</v>
      </c>
      <c r="Q26" s="58">
        <f t="shared" si="8"/>
        <v>8192724.8330530431</v>
      </c>
      <c r="R26" s="58">
        <f t="shared" si="8"/>
        <v>0</v>
      </c>
      <c r="S26" s="58">
        <f t="shared" si="8"/>
        <v>11682570.926911999</v>
      </c>
      <c r="T26" s="58">
        <f t="shared" si="8"/>
        <v>0</v>
      </c>
      <c r="U26" s="58">
        <f t="shared" si="8"/>
        <v>0</v>
      </c>
      <c r="V26" s="58">
        <f t="shared" si="8"/>
        <v>102282368.01306336</v>
      </c>
      <c r="W26" s="58">
        <f t="shared" si="8"/>
        <v>2686125</v>
      </c>
      <c r="X26" s="58">
        <f t="shared" si="8"/>
        <v>18057862.492787998</v>
      </c>
      <c r="Y26" s="58">
        <f t="shared" si="8"/>
        <v>386000</v>
      </c>
      <c r="Z26" s="58">
        <f t="shared" si="8"/>
        <v>3702071.5</v>
      </c>
      <c r="AA26" s="58">
        <f t="shared" si="8"/>
        <v>4065395.0693640001</v>
      </c>
      <c r="AB26" s="58">
        <f t="shared" si="8"/>
        <v>217380</v>
      </c>
      <c r="AC26" s="58">
        <f t="shared" si="8"/>
        <v>0</v>
      </c>
      <c r="AD26" s="58">
        <f t="shared" si="8"/>
        <v>1648223.632</v>
      </c>
      <c r="AE26" s="58">
        <f t="shared" si="8"/>
        <v>273000</v>
      </c>
      <c r="AF26" s="58">
        <f t="shared" si="8"/>
        <v>408100</v>
      </c>
      <c r="AG26" s="58">
        <f t="shared" si="8"/>
        <v>0</v>
      </c>
      <c r="AH26" s="58">
        <f t="shared" si="8"/>
        <v>4039376.9158943566</v>
      </c>
      <c r="AI26" s="58">
        <f t="shared" si="8"/>
        <v>1100000</v>
      </c>
      <c r="AJ26" s="58">
        <f t="shared" si="8"/>
        <v>0</v>
      </c>
      <c r="AK26" s="58">
        <f t="shared" si="8"/>
        <v>0</v>
      </c>
      <c r="AL26" s="58">
        <f t="shared" si="8"/>
        <v>0</v>
      </c>
      <c r="AM26" s="58">
        <f t="shared" si="8"/>
        <v>130000</v>
      </c>
      <c r="AN26" s="58">
        <f t="shared" si="8"/>
        <v>25479.300000000047</v>
      </c>
      <c r="AO26" s="58">
        <f t="shared" si="8"/>
        <v>0</v>
      </c>
      <c r="AP26" s="58">
        <f t="shared" si="8"/>
        <v>989000</v>
      </c>
      <c r="AQ26" s="58">
        <f t="shared" si="8"/>
        <v>180000</v>
      </c>
      <c r="AR26" s="55"/>
      <c r="AS26" s="55"/>
    </row>
    <row r="27" spans="2:45" s="54" customFormat="1" ht="15.75" x14ac:dyDescent="0.25">
      <c r="B27" s="54" t="s">
        <v>32</v>
      </c>
      <c r="C27" s="15" t="s">
        <v>10</v>
      </c>
      <c r="D27" s="41" t="s">
        <v>9</v>
      </c>
      <c r="E27" s="40"/>
      <c r="F27" s="35"/>
      <c r="G27" s="57"/>
      <c r="H27" s="40">
        <f t="shared" si="7"/>
        <v>234840236.0204275</v>
      </c>
      <c r="I27" s="58">
        <f t="shared" si="9"/>
        <v>285253.81199999998</v>
      </c>
      <c r="J27" s="58">
        <f t="shared" si="8"/>
        <v>10833035.956287371</v>
      </c>
      <c r="K27" s="58">
        <f t="shared" si="8"/>
        <v>3665863.5387885114</v>
      </c>
      <c r="L27" s="58">
        <f t="shared" si="8"/>
        <v>1180199.2233675937</v>
      </c>
      <c r="M27" s="58">
        <f t="shared" si="8"/>
        <v>1640921.911611489</v>
      </c>
      <c r="N27" s="58">
        <f t="shared" si="8"/>
        <v>4915381.0223520007</v>
      </c>
      <c r="O27" s="58">
        <f t="shared" si="8"/>
        <v>13071025.77520372</v>
      </c>
      <c r="P27" s="58">
        <f t="shared" si="8"/>
        <v>0</v>
      </c>
      <c r="Q27" s="58">
        <f t="shared" si="8"/>
        <v>7191974.2050866662</v>
      </c>
      <c r="R27" s="58">
        <f t="shared" si="8"/>
        <v>0</v>
      </c>
      <c r="S27" s="58">
        <f t="shared" si="8"/>
        <v>39952716.564000003</v>
      </c>
      <c r="T27" s="58">
        <f t="shared" si="8"/>
        <v>0</v>
      </c>
      <c r="U27" s="58">
        <f t="shared" si="8"/>
        <v>0</v>
      </c>
      <c r="V27" s="58">
        <f t="shared" si="8"/>
        <v>113058424.99112915</v>
      </c>
      <c r="W27" s="58">
        <f t="shared" si="8"/>
        <v>1839050</v>
      </c>
      <c r="X27" s="58">
        <f t="shared" si="8"/>
        <v>29507265.685801331</v>
      </c>
      <c r="Y27" s="58">
        <f t="shared" si="8"/>
        <v>159000</v>
      </c>
      <c r="Z27" s="58">
        <f t="shared" si="8"/>
        <v>311100</v>
      </c>
      <c r="AA27" s="58">
        <f t="shared" si="8"/>
        <v>1054382.6088</v>
      </c>
      <c r="AB27" s="58">
        <f t="shared" si="8"/>
        <v>457000</v>
      </c>
      <c r="AC27" s="58">
        <f t="shared" si="8"/>
        <v>0</v>
      </c>
      <c r="AD27" s="58">
        <f t="shared" si="8"/>
        <v>701953.2</v>
      </c>
      <c r="AE27" s="58">
        <f t="shared" si="8"/>
        <v>465000</v>
      </c>
      <c r="AF27" s="58">
        <f t="shared" si="8"/>
        <v>0</v>
      </c>
      <c r="AG27" s="58">
        <f t="shared" si="8"/>
        <v>0</v>
      </c>
      <c r="AH27" s="58">
        <f t="shared" si="8"/>
        <v>3392056.5259996834</v>
      </c>
      <c r="AI27" s="58">
        <f t="shared" si="8"/>
        <v>239631</v>
      </c>
      <c r="AJ27" s="58">
        <f t="shared" si="8"/>
        <v>0</v>
      </c>
      <c r="AK27" s="58">
        <f t="shared" si="8"/>
        <v>0</v>
      </c>
      <c r="AL27" s="58">
        <f t="shared" si="8"/>
        <v>0</v>
      </c>
      <c r="AM27" s="58">
        <f t="shared" si="8"/>
        <v>32000</v>
      </c>
      <c r="AN27" s="58">
        <f t="shared" si="8"/>
        <v>0</v>
      </c>
      <c r="AO27" s="58">
        <f t="shared" si="8"/>
        <v>0</v>
      </c>
      <c r="AP27" s="58">
        <f t="shared" si="8"/>
        <v>763000</v>
      </c>
      <c r="AQ27" s="58">
        <f t="shared" si="8"/>
        <v>124000</v>
      </c>
      <c r="AR27" s="55"/>
      <c r="AS27" s="55"/>
    </row>
    <row r="28" spans="2:45" s="54" customFormat="1" ht="15.75" x14ac:dyDescent="0.25">
      <c r="B28" s="54" t="s">
        <v>32</v>
      </c>
      <c r="C28" s="15" t="s">
        <v>8</v>
      </c>
      <c r="D28" s="41" t="s">
        <v>7</v>
      </c>
      <c r="E28" s="40"/>
      <c r="F28" s="35"/>
      <c r="G28" s="57"/>
      <c r="H28" s="40">
        <f t="shared" si="7"/>
        <v>157404261.19853678</v>
      </c>
      <c r="I28" s="58">
        <f t="shared" si="9"/>
        <v>0</v>
      </c>
      <c r="J28" s="58">
        <f t="shared" si="8"/>
        <v>5942141.9716586554</v>
      </c>
      <c r="K28" s="58">
        <f t="shared" si="8"/>
        <v>0</v>
      </c>
      <c r="L28" s="58">
        <f t="shared" si="8"/>
        <v>2570766.4619529401</v>
      </c>
      <c r="M28" s="58">
        <f t="shared" si="8"/>
        <v>2201332.1936039999</v>
      </c>
      <c r="N28" s="58">
        <f t="shared" si="8"/>
        <v>5479474.4031680003</v>
      </c>
      <c r="O28" s="58">
        <f t="shared" si="8"/>
        <v>9571411.7494268231</v>
      </c>
      <c r="P28" s="58">
        <f t="shared" si="8"/>
        <v>0</v>
      </c>
      <c r="Q28" s="58">
        <f t="shared" si="8"/>
        <v>6586075.7820565216</v>
      </c>
      <c r="R28" s="58">
        <f t="shared" si="8"/>
        <v>0</v>
      </c>
      <c r="S28" s="58">
        <f t="shared" si="8"/>
        <v>18632371.552848</v>
      </c>
      <c r="T28" s="58">
        <f t="shared" si="8"/>
        <v>1073408.724972104</v>
      </c>
      <c r="U28" s="58">
        <f t="shared" si="8"/>
        <v>0</v>
      </c>
      <c r="V28" s="58">
        <f t="shared" si="8"/>
        <v>84601070.667924002</v>
      </c>
      <c r="W28" s="58">
        <f t="shared" si="8"/>
        <v>1344775</v>
      </c>
      <c r="X28" s="58">
        <f t="shared" si="8"/>
        <v>10160880.724877</v>
      </c>
      <c r="Y28" s="58">
        <f t="shared" si="8"/>
        <v>133650</v>
      </c>
      <c r="Z28" s="58">
        <f t="shared" si="8"/>
        <v>0</v>
      </c>
      <c r="AA28" s="58">
        <f t="shared" si="8"/>
        <v>2104463.6718919999</v>
      </c>
      <c r="AB28" s="58">
        <f t="shared" si="8"/>
        <v>162000</v>
      </c>
      <c r="AC28" s="58">
        <f t="shared" si="8"/>
        <v>0</v>
      </c>
      <c r="AD28" s="58">
        <f t="shared" si="8"/>
        <v>2459179.44</v>
      </c>
      <c r="AE28" s="58">
        <f t="shared" si="8"/>
        <v>703000</v>
      </c>
      <c r="AF28" s="58">
        <f t="shared" si="8"/>
        <v>100000</v>
      </c>
      <c r="AG28" s="58">
        <f t="shared" si="8"/>
        <v>0</v>
      </c>
      <c r="AH28" s="58">
        <f t="shared" si="8"/>
        <v>1664758.854156767</v>
      </c>
      <c r="AI28" s="58">
        <f t="shared" si="8"/>
        <v>619000</v>
      </c>
      <c r="AJ28" s="58">
        <f t="shared" si="8"/>
        <v>0</v>
      </c>
      <c r="AK28" s="58">
        <f t="shared" si="8"/>
        <v>0</v>
      </c>
      <c r="AL28" s="58">
        <f t="shared" si="8"/>
        <v>0</v>
      </c>
      <c r="AM28" s="58">
        <f t="shared" si="8"/>
        <v>146500</v>
      </c>
      <c r="AN28" s="58">
        <f t="shared" si="8"/>
        <v>0</v>
      </c>
      <c r="AO28" s="58">
        <f t="shared" si="8"/>
        <v>0</v>
      </c>
      <c r="AP28" s="58">
        <f t="shared" ref="AP28:AQ28" si="10">AP43+AP56</f>
        <v>1078000</v>
      </c>
      <c r="AQ28" s="58">
        <f t="shared" si="10"/>
        <v>70000</v>
      </c>
      <c r="AR28" s="55"/>
      <c r="AS28" s="55"/>
    </row>
    <row r="29" spans="2:45" s="54" customFormat="1" ht="15.75" x14ac:dyDescent="0.25">
      <c r="B29" s="54" t="s">
        <v>32</v>
      </c>
      <c r="C29" s="38" t="s">
        <v>5</v>
      </c>
      <c r="D29" s="37" t="s">
        <v>4</v>
      </c>
      <c r="E29" s="36"/>
      <c r="F29" s="36"/>
      <c r="G29" s="57"/>
      <c r="H29" s="40">
        <f t="shared" si="7"/>
        <v>1924686658.0297787</v>
      </c>
      <c r="I29" s="56">
        <f t="shared" ref="I29:AF29" si="11">SUM(I21:I28)</f>
        <v>5284592.4702599999</v>
      </c>
      <c r="J29" s="56">
        <f t="shared" si="11"/>
        <v>107616054.26907693</v>
      </c>
      <c r="K29" s="56">
        <f t="shared" si="11"/>
        <v>19213991.94225378</v>
      </c>
      <c r="L29" s="56">
        <f t="shared" si="11"/>
        <v>33539912.225334451</v>
      </c>
      <c r="M29" s="56">
        <f t="shared" si="11"/>
        <v>24883955.970150217</v>
      </c>
      <c r="N29" s="56">
        <f t="shared" si="11"/>
        <v>46948982.088136621</v>
      </c>
      <c r="O29" s="56">
        <f t="shared" si="11"/>
        <v>134482325.48845559</v>
      </c>
      <c r="P29" s="56">
        <f t="shared" si="11"/>
        <v>2770437.5</v>
      </c>
      <c r="Q29" s="56">
        <f t="shared" si="11"/>
        <v>62471567.474993333</v>
      </c>
      <c r="R29" s="56">
        <f t="shared" si="11"/>
        <v>0</v>
      </c>
      <c r="S29" s="56">
        <f t="shared" si="11"/>
        <v>241695124.86041605</v>
      </c>
      <c r="T29" s="56">
        <f t="shared" si="11"/>
        <v>10932386.97188366</v>
      </c>
      <c r="U29" s="56">
        <f t="shared" si="11"/>
        <v>0</v>
      </c>
      <c r="V29" s="56">
        <f t="shared" si="11"/>
        <v>930574520.99932826</v>
      </c>
      <c r="W29" s="56">
        <f t="shared" si="11"/>
        <v>26930162</v>
      </c>
      <c r="X29" s="56">
        <f t="shared" si="11"/>
        <v>163793312.49296376</v>
      </c>
      <c r="Y29" s="56">
        <f t="shared" si="11"/>
        <v>2989590</v>
      </c>
      <c r="Z29" s="56">
        <f t="shared" si="11"/>
        <v>8584113.5</v>
      </c>
      <c r="AA29" s="56">
        <f t="shared" si="11"/>
        <v>23264470.510926001</v>
      </c>
      <c r="AB29" s="56">
        <f t="shared" si="11"/>
        <v>4285480</v>
      </c>
      <c r="AC29" s="56">
        <f t="shared" si="11"/>
        <v>60209</v>
      </c>
      <c r="AD29" s="56">
        <f t="shared" si="11"/>
        <v>15997313.175599996</v>
      </c>
      <c r="AE29" s="56">
        <f t="shared" si="11"/>
        <v>5334000</v>
      </c>
      <c r="AF29" s="56">
        <f t="shared" si="11"/>
        <v>3165000.3</v>
      </c>
      <c r="AG29" s="56"/>
      <c r="AH29" s="56">
        <f t="shared" ref="AH29:AQ29" si="12">SUM(AH21:AH28)</f>
        <v>28500000.000000004</v>
      </c>
      <c r="AI29" s="56">
        <f t="shared" si="12"/>
        <v>10907631</v>
      </c>
      <c r="AJ29" s="56">
        <f t="shared" si="12"/>
        <v>700000</v>
      </c>
      <c r="AK29" s="56">
        <f t="shared" si="12"/>
        <v>448000</v>
      </c>
      <c r="AL29" s="56">
        <f t="shared" si="12"/>
        <v>0</v>
      </c>
      <c r="AM29" s="56">
        <f t="shared" si="12"/>
        <v>954834</v>
      </c>
      <c r="AN29" s="56">
        <f t="shared" si="12"/>
        <v>298689.78999999491</v>
      </c>
      <c r="AO29" s="56">
        <f t="shared" si="12"/>
        <v>106000</v>
      </c>
      <c r="AP29" s="56">
        <f t="shared" si="12"/>
        <v>6250000</v>
      </c>
      <c r="AQ29" s="56">
        <f t="shared" si="12"/>
        <v>1704000</v>
      </c>
      <c r="AR29" s="55"/>
      <c r="AS29" s="55"/>
    </row>
    <row r="30" spans="2:45" s="51" customFormat="1" ht="15.75" x14ac:dyDescent="0.25">
      <c r="O30" s="286">
        <f>O29+P29</f>
        <v>137252762.98845559</v>
      </c>
      <c r="P30" s="287"/>
      <c r="R30" s="1"/>
      <c r="S30" s="288">
        <f>S29+T29</f>
        <v>252627511.83229971</v>
      </c>
      <c r="T30" s="288"/>
      <c r="U30" s="1"/>
      <c r="V30" s="288">
        <f>V29+W29</f>
        <v>957504682.99932826</v>
      </c>
      <c r="W30" s="288"/>
      <c r="X30" s="288">
        <f>X29+Y29</f>
        <v>166782902.49296376</v>
      </c>
      <c r="Y30" s="288"/>
      <c r="AR30" s="53"/>
      <c r="AS30" s="53"/>
    </row>
    <row r="31" spans="2:45" ht="15.75" outlineLevel="1" x14ac:dyDescent="0.25">
      <c r="C31" s="33" t="s">
        <v>31</v>
      </c>
      <c r="I31" s="52">
        <f>I29+J29+K29+L29+M29+N29+O29+Q29+S29+P29+T29+V29+W29+X29+Y29+Z29+AA29+AB29+AD29</f>
        <v>1866258293.9397788</v>
      </c>
      <c r="J31" s="50"/>
      <c r="K31" s="33" t="e">
        <f>+K29-#REF!-#REF!</f>
        <v>#REF!</v>
      </c>
      <c r="L31" s="33" t="e">
        <f>+L29-#REF!-#REF!</f>
        <v>#REF!</v>
      </c>
      <c r="M31" s="33" t="e">
        <f>+M29-#REF!-#REF!</f>
        <v>#REF!</v>
      </c>
      <c r="N31" s="33" t="e">
        <f>+N29-#REF!-#REF!</f>
        <v>#REF!</v>
      </c>
      <c r="O31" s="289"/>
      <c r="P31" s="289"/>
      <c r="Q31" s="29"/>
      <c r="S31" s="29"/>
      <c r="V31" s="289"/>
      <c r="W31" s="289"/>
      <c r="X31" s="289"/>
      <c r="Y31" s="289"/>
      <c r="Z31" s="52"/>
      <c r="AA31" s="29"/>
      <c r="AB31" s="30"/>
      <c r="AC31" s="29"/>
      <c r="AD31" s="29"/>
      <c r="AE31" s="51">
        <v>0</v>
      </c>
      <c r="AF31" s="51">
        <v>0</v>
      </c>
      <c r="AG31" s="51"/>
      <c r="AH31" s="51">
        <v>0</v>
      </c>
      <c r="AI31" s="51">
        <v>0</v>
      </c>
    </row>
    <row r="32" spans="2:45" ht="15.75" x14ac:dyDescent="0.25">
      <c r="C32" s="33"/>
      <c r="I32" s="29"/>
      <c r="J32" s="50"/>
      <c r="K32" s="33"/>
      <c r="L32" s="33"/>
      <c r="M32" s="33"/>
      <c r="N32" s="33"/>
      <c r="O32" s="29"/>
      <c r="P32" s="29"/>
      <c r="Q32" s="29"/>
      <c r="S32" s="29"/>
      <c r="V32" s="29"/>
      <c r="W32" s="29"/>
      <c r="X32" s="29"/>
      <c r="Y32" s="29"/>
      <c r="Z32" s="29"/>
      <c r="AA32" s="29"/>
      <c r="AB32" s="30"/>
      <c r="AC32" s="29"/>
      <c r="AD32" s="29"/>
      <c r="AE32" s="29"/>
      <c r="AF32" s="29"/>
      <c r="AG32" s="29"/>
      <c r="AH32" s="29"/>
      <c r="AI32" s="29"/>
    </row>
    <row r="33" spans="1:46" s="27" customFormat="1" ht="18.75" x14ac:dyDescent="0.25">
      <c r="C33" s="27" t="s">
        <v>30</v>
      </c>
      <c r="R33" s="1"/>
      <c r="AR33" s="49"/>
      <c r="AS33" s="49"/>
    </row>
    <row r="34" spans="1:46" s="27" customFormat="1" ht="18.75" x14ac:dyDescent="0.25">
      <c r="AR34" s="49"/>
      <c r="AS34" s="49"/>
    </row>
    <row r="35" spans="1:46" ht="112.7" customHeight="1" x14ac:dyDescent="0.25">
      <c r="C35" s="25" t="s">
        <v>24</v>
      </c>
      <c r="D35" s="25" t="s">
        <v>29</v>
      </c>
      <c r="E35" s="48" t="s">
        <v>28</v>
      </c>
      <c r="F35" s="47" t="s">
        <v>27</v>
      </c>
      <c r="H35" s="46" t="s">
        <v>26</v>
      </c>
      <c r="I35" s="45" t="str">
        <f t="shared" ref="I35:AF35" si="13">I3</f>
        <v>ADI (erogatori) 
pubblici</v>
      </c>
      <c r="J35" s="45" t="str">
        <f t="shared" si="13"/>
        <v>ADI (erogatori) 
privati</v>
      </c>
      <c r="K35" s="45" t="str">
        <f t="shared" si="13"/>
        <v>Cure Palliative Domiciliari Pubblici</v>
      </c>
      <c r="L35" s="45" t="str">
        <f t="shared" si="13"/>
        <v>Cure Palliative Domiciliari Privati</v>
      </c>
      <c r="M35" s="45" t="str">
        <f t="shared" si="13"/>
        <v>Cure Palliative Residenziali Pubblici</v>
      </c>
      <c r="N35" s="45" t="str">
        <f t="shared" si="13"/>
        <v>Cure Palliative residenziali Privati</v>
      </c>
      <c r="O35" s="45" t="str">
        <f t="shared" si="13"/>
        <v>Servizi diurni per anziani e disabili (CDI, CDD, CSS)</v>
      </c>
      <c r="P35" s="45">
        <f t="shared" si="13"/>
        <v>0</v>
      </c>
      <c r="Q35" s="45" t="str">
        <f t="shared" si="13"/>
        <v>Servizi residenziali e semiresidenziali area dipendenze (compresa mobilità passiva)</v>
      </c>
      <c r="R35" s="45">
        <f t="shared" si="13"/>
        <v>0</v>
      </c>
      <c r="S35" s="45" t="str">
        <f t="shared" si="13"/>
        <v>Servizi di riabilitazione/cure intermedie (compresa mobilità passiva)</v>
      </c>
      <c r="T35" s="45" t="str">
        <f t="shared" si="13"/>
        <v>Servizi Residenziali Terapeutico-Riabilitativi a media intensità per minori con disturbi del neuro-sviluppo e disabilità complessa S.R.M.</v>
      </c>
      <c r="U35" s="45">
        <f t="shared" si="13"/>
        <v>0</v>
      </c>
      <c r="V35" s="45" t="str">
        <f t="shared" si="13"/>
        <v>Residenze Sanitario Assistenziali per anziani - R.S.A.</v>
      </c>
      <c r="W35" s="45">
        <f t="shared" si="13"/>
        <v>0</v>
      </c>
      <c r="X35" s="45" t="str">
        <f t="shared" si="13"/>
        <v>Residenze Sanitario Assistenziali per disabili - R.S.D.</v>
      </c>
      <c r="Y35" s="45">
        <f t="shared" si="13"/>
        <v>0</v>
      </c>
      <c r="Z35" s="45" t="str">
        <f t="shared" si="13"/>
        <v>Servizi Multidisciplinari Integrati - area dipendenze</v>
      </c>
      <c r="AA35" s="45" t="str">
        <f t="shared" si="13"/>
        <v>Consultori familiari privati</v>
      </c>
      <c r="AB35" s="45" t="str">
        <f t="shared" si="13"/>
        <v>ALTRI COSTI</v>
      </c>
      <c r="AC35" s="45" t="str">
        <f t="shared" si="13"/>
        <v>DIPENDENZE MINORI AUTORI DI REATO</v>
      </c>
      <c r="AD35" s="45" t="str">
        <f t="shared" si="13"/>
        <v>Assistenza residenziale post-acuta</v>
      </c>
      <c r="AE35" s="45" t="str">
        <f t="shared" si="13"/>
        <v>MISURA Residenzialità leggera/assistita (esclusa Residenzialità leggera per religiosi ex d.g.r. n. 4086/2015)</v>
      </c>
      <c r="AF35" s="44" t="str">
        <f t="shared" si="13"/>
        <v>MISURA Residenzialità leggera/assistita per religiosi ex d.g.r. n. 4086/2015</v>
      </c>
      <c r="AG35" s="45"/>
      <c r="AH35" s="45" t="str">
        <f t="shared" ref="AH35:AQ35" si="14">AH3</f>
        <v>MISURA RSA aperta</v>
      </c>
      <c r="AI35" s="44" t="str">
        <f t="shared" si="14"/>
        <v>MISURA Comunità minori - minori vittime di abuso/violenza/maltrattamento</v>
      </c>
      <c r="AJ35" s="44" t="str">
        <f t="shared" si="14"/>
        <v>Prosecuzione progetto Post Acuta per homeless</v>
      </c>
      <c r="AK35" s="44" t="str">
        <f t="shared" si="14"/>
        <v>Prosecuzione progetto Counseling Autismo</v>
      </c>
      <c r="AL35" s="45">
        <f t="shared" si="14"/>
        <v>0</v>
      </c>
      <c r="AM35" s="45" t="str">
        <f t="shared" si="14"/>
        <v>VACCINAZIONI AL DOMICILIO</v>
      </c>
      <c r="AN35" s="45" t="str">
        <f t="shared" si="14"/>
        <v>altro</v>
      </c>
      <c r="AO35" s="45" t="str">
        <f t="shared" si="14"/>
        <v>DGR 1746</v>
      </c>
      <c r="AP35" s="44" t="str">
        <f t="shared" si="14"/>
        <v>Riabilitazione minori</v>
      </c>
      <c r="AQ35" s="43" t="str">
        <f t="shared" si="14"/>
        <v>Case management</v>
      </c>
    </row>
    <row r="36" spans="1:46" ht="15.75" x14ac:dyDescent="0.25">
      <c r="A36" s="1" t="s">
        <v>25</v>
      </c>
      <c r="C36" s="20" t="s">
        <v>22</v>
      </c>
      <c r="D36" s="42" t="s">
        <v>21</v>
      </c>
      <c r="E36" s="40">
        <f t="shared" ref="E36:E43" si="15">+F36</f>
        <v>4757450.3</v>
      </c>
      <c r="F36" s="39">
        <f t="shared" ref="F36:F43" si="16">SUM(I36:AT36)</f>
        <v>4757450.3</v>
      </c>
      <c r="H36" s="35">
        <f t="shared" ref="H36:H43" si="17">SUM(I36:AQ36)</f>
        <v>4757450.3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391450.3</v>
      </c>
      <c r="AG36" s="13">
        <v>0</v>
      </c>
      <c r="AH36" s="13">
        <v>0</v>
      </c>
      <c r="AI36" s="13">
        <v>1100000</v>
      </c>
      <c r="AJ36" s="13">
        <v>700000</v>
      </c>
      <c r="AK36" s="13">
        <v>448000</v>
      </c>
      <c r="AL36" s="13">
        <v>0</v>
      </c>
      <c r="AM36" s="13">
        <v>0</v>
      </c>
      <c r="AN36" s="13">
        <v>0</v>
      </c>
      <c r="AO36" s="13">
        <v>0</v>
      </c>
      <c r="AP36" s="13">
        <v>1618000</v>
      </c>
      <c r="AQ36" s="13">
        <v>500000</v>
      </c>
      <c r="AR36" s="13"/>
      <c r="AS36" s="13"/>
      <c r="AT36" s="13"/>
    </row>
    <row r="37" spans="1:46" ht="15.75" x14ac:dyDescent="0.25">
      <c r="A37" s="1" t="s">
        <v>25</v>
      </c>
      <c r="C37" s="15" t="s">
        <v>20</v>
      </c>
      <c r="D37" s="41" t="s">
        <v>19</v>
      </c>
      <c r="E37" s="40">
        <f t="shared" si="15"/>
        <v>3684881.1899999953</v>
      </c>
      <c r="F37" s="39">
        <f t="shared" si="16"/>
        <v>3684881.1899999953</v>
      </c>
      <c r="H37" s="35">
        <f t="shared" si="17"/>
        <v>3684881.1899999953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881670.7</v>
      </c>
      <c r="AG37" s="13">
        <v>0</v>
      </c>
      <c r="AH37" s="13">
        <v>0</v>
      </c>
      <c r="AI37" s="13">
        <v>1250000</v>
      </c>
      <c r="AJ37" s="13">
        <v>0</v>
      </c>
      <c r="AK37" s="13">
        <v>0</v>
      </c>
      <c r="AL37" s="13">
        <v>0</v>
      </c>
      <c r="AM37" s="13">
        <v>0</v>
      </c>
      <c r="AN37" s="13">
        <v>73210.489999994898</v>
      </c>
      <c r="AO37" s="13">
        <v>90000</v>
      </c>
      <c r="AP37" s="13">
        <v>1316000</v>
      </c>
      <c r="AQ37" s="13">
        <v>74000</v>
      </c>
      <c r="AR37" s="13"/>
      <c r="AS37" s="13"/>
      <c r="AT37" s="13"/>
    </row>
    <row r="38" spans="1:46" ht="15.75" x14ac:dyDescent="0.25">
      <c r="A38" s="1" t="s">
        <v>25</v>
      </c>
      <c r="C38" s="15" t="s">
        <v>18</v>
      </c>
      <c r="D38" s="41" t="s">
        <v>17</v>
      </c>
      <c r="E38" s="40">
        <f t="shared" si="15"/>
        <v>16000</v>
      </c>
      <c r="F38" s="39">
        <f t="shared" si="16"/>
        <v>16000</v>
      </c>
      <c r="H38" s="35">
        <f t="shared" si="17"/>
        <v>16000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16000</v>
      </c>
      <c r="AP38" s="13">
        <v>0</v>
      </c>
      <c r="AQ38" s="13">
        <v>0</v>
      </c>
      <c r="AR38" s="13"/>
      <c r="AS38" s="13"/>
      <c r="AT38" s="13"/>
    </row>
    <row r="39" spans="1:46" ht="15.75" x14ac:dyDescent="0.25">
      <c r="A39" s="1" t="s">
        <v>25</v>
      </c>
      <c r="C39" s="15" t="s">
        <v>16</v>
      </c>
      <c r="D39" s="41" t="s">
        <v>15</v>
      </c>
      <c r="E39" s="40">
        <f t="shared" si="15"/>
        <v>516000</v>
      </c>
      <c r="F39" s="39">
        <f t="shared" si="16"/>
        <v>516000</v>
      </c>
      <c r="H39" s="35">
        <f t="shared" si="17"/>
        <v>516000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200000</v>
      </c>
      <c r="AO39" s="13">
        <v>0</v>
      </c>
      <c r="AP39" s="13">
        <v>0</v>
      </c>
      <c r="AQ39" s="13">
        <v>316000</v>
      </c>
      <c r="AR39" s="13"/>
      <c r="AS39" s="13"/>
      <c r="AT39" s="13"/>
    </row>
    <row r="40" spans="1:46" ht="15.75" x14ac:dyDescent="0.25">
      <c r="A40" s="1" t="s">
        <v>25</v>
      </c>
      <c r="C40" s="15" t="s">
        <v>14</v>
      </c>
      <c r="D40" s="41" t="s">
        <v>13</v>
      </c>
      <c r="E40" s="40">
        <f t="shared" si="15"/>
        <v>0</v>
      </c>
      <c r="F40" s="39">
        <f t="shared" si="16"/>
        <v>0</v>
      </c>
      <c r="H40" s="35">
        <f t="shared" si="17"/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/>
      <c r="AS40" s="13"/>
      <c r="AT40" s="13"/>
    </row>
    <row r="41" spans="1:46" ht="15.75" x14ac:dyDescent="0.25">
      <c r="A41" s="1" t="s">
        <v>25</v>
      </c>
      <c r="C41" s="15" t="s">
        <v>12</v>
      </c>
      <c r="D41" s="41" t="s">
        <v>11</v>
      </c>
      <c r="E41" s="40">
        <f t="shared" si="15"/>
        <v>205479.30000000005</v>
      </c>
      <c r="F41" s="39">
        <f t="shared" si="16"/>
        <v>205479.30000000005</v>
      </c>
      <c r="H41" s="35">
        <f t="shared" si="17"/>
        <v>205479.30000000005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25479.300000000047</v>
      </c>
      <c r="AO41" s="13">
        <v>0</v>
      </c>
      <c r="AP41" s="13">
        <v>0</v>
      </c>
      <c r="AQ41" s="13">
        <v>180000</v>
      </c>
      <c r="AR41" s="13"/>
      <c r="AS41" s="13"/>
      <c r="AT41" s="13"/>
    </row>
    <row r="42" spans="1:46" ht="15.75" x14ac:dyDescent="0.25">
      <c r="A42" s="1" t="s">
        <v>25</v>
      </c>
      <c r="C42" s="15" t="s">
        <v>10</v>
      </c>
      <c r="D42" s="41" t="s">
        <v>9</v>
      </c>
      <c r="E42" s="40">
        <f t="shared" si="15"/>
        <v>1126631</v>
      </c>
      <c r="F42" s="39">
        <f t="shared" si="16"/>
        <v>1126631</v>
      </c>
      <c r="H42" s="35">
        <f t="shared" si="17"/>
        <v>1126631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239631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763000</v>
      </c>
      <c r="AQ42" s="13">
        <v>124000</v>
      </c>
      <c r="AR42" s="13"/>
      <c r="AS42" s="13"/>
      <c r="AT42" s="13"/>
    </row>
    <row r="43" spans="1:46" ht="15.75" x14ac:dyDescent="0.25">
      <c r="A43" s="1" t="s">
        <v>25</v>
      </c>
      <c r="C43" s="15" t="s">
        <v>8</v>
      </c>
      <c r="D43" s="41" t="s">
        <v>7</v>
      </c>
      <c r="E43" s="40">
        <f t="shared" si="15"/>
        <v>170000</v>
      </c>
      <c r="F43" s="39">
        <f t="shared" si="16"/>
        <v>170000</v>
      </c>
      <c r="H43" s="35">
        <f t="shared" si="17"/>
        <v>170000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100000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70000</v>
      </c>
      <c r="AR43" s="13"/>
      <c r="AS43" s="13"/>
      <c r="AT43" s="13"/>
    </row>
    <row r="44" spans="1:46" ht="15.75" x14ac:dyDescent="0.25">
      <c r="C44" s="38" t="s">
        <v>5</v>
      </c>
      <c r="D44" s="37" t="s">
        <v>4</v>
      </c>
      <c r="E44" s="36">
        <f>SUM(E36:E43)</f>
        <v>10476441.789999995</v>
      </c>
      <c r="F44" s="36">
        <f>SUM(F36:F43)</f>
        <v>10476441.789999995</v>
      </c>
      <c r="H44" s="35">
        <f>SUM(I44:AS44)</f>
        <v>10476441.789999995</v>
      </c>
      <c r="I44" s="35">
        <f t="shared" ref="I44:AQ44" si="18">SUM(I36:I43)</f>
        <v>0</v>
      </c>
      <c r="J44" s="35">
        <f t="shared" si="18"/>
        <v>0</v>
      </c>
      <c r="K44" s="35">
        <f t="shared" si="18"/>
        <v>0</v>
      </c>
      <c r="L44" s="35">
        <f t="shared" si="18"/>
        <v>0</v>
      </c>
      <c r="M44" s="35">
        <f t="shared" si="18"/>
        <v>0</v>
      </c>
      <c r="N44" s="35">
        <f t="shared" si="18"/>
        <v>0</v>
      </c>
      <c r="O44" s="35">
        <f t="shared" si="18"/>
        <v>0</v>
      </c>
      <c r="P44" s="35">
        <f t="shared" si="18"/>
        <v>0</v>
      </c>
      <c r="Q44" s="35">
        <f t="shared" si="18"/>
        <v>0</v>
      </c>
      <c r="R44" s="35">
        <f t="shared" si="18"/>
        <v>0</v>
      </c>
      <c r="S44" s="35">
        <f t="shared" si="18"/>
        <v>0</v>
      </c>
      <c r="T44" s="35">
        <f t="shared" si="18"/>
        <v>0</v>
      </c>
      <c r="U44" s="35">
        <f t="shared" si="18"/>
        <v>0</v>
      </c>
      <c r="V44" s="35">
        <f t="shared" si="18"/>
        <v>0</v>
      </c>
      <c r="W44" s="35">
        <f t="shared" si="18"/>
        <v>0</v>
      </c>
      <c r="X44" s="35">
        <f t="shared" si="18"/>
        <v>0</v>
      </c>
      <c r="Y44" s="35">
        <f t="shared" si="18"/>
        <v>0</v>
      </c>
      <c r="Z44" s="35">
        <f t="shared" si="18"/>
        <v>0</v>
      </c>
      <c r="AA44" s="35">
        <f t="shared" si="18"/>
        <v>0</v>
      </c>
      <c r="AB44" s="35">
        <f t="shared" si="18"/>
        <v>0</v>
      </c>
      <c r="AC44" s="35">
        <f t="shared" si="18"/>
        <v>0</v>
      </c>
      <c r="AD44" s="35">
        <f t="shared" si="18"/>
        <v>0</v>
      </c>
      <c r="AE44" s="35">
        <f t="shared" si="18"/>
        <v>0</v>
      </c>
      <c r="AF44" s="35">
        <f t="shared" si="18"/>
        <v>1373121</v>
      </c>
      <c r="AG44" s="35">
        <f t="shared" si="18"/>
        <v>0</v>
      </c>
      <c r="AH44" s="35">
        <f t="shared" si="18"/>
        <v>0</v>
      </c>
      <c r="AI44" s="35">
        <f t="shared" si="18"/>
        <v>2589631</v>
      </c>
      <c r="AJ44" s="35">
        <f t="shared" si="18"/>
        <v>700000</v>
      </c>
      <c r="AK44" s="35">
        <f t="shared" si="18"/>
        <v>448000</v>
      </c>
      <c r="AL44" s="35">
        <f t="shared" si="18"/>
        <v>0</v>
      </c>
      <c r="AM44" s="35">
        <f t="shared" si="18"/>
        <v>0</v>
      </c>
      <c r="AN44" s="35">
        <f t="shared" si="18"/>
        <v>298689.78999999491</v>
      </c>
      <c r="AO44" s="35">
        <f t="shared" si="18"/>
        <v>106000</v>
      </c>
      <c r="AP44" s="35">
        <f t="shared" si="18"/>
        <v>3697000</v>
      </c>
      <c r="AQ44" s="35">
        <f t="shared" si="18"/>
        <v>1264000</v>
      </c>
      <c r="AR44" s="35"/>
      <c r="AS44" s="35"/>
    </row>
    <row r="45" spans="1:46" s="33" customFormat="1" ht="15.75" outlineLevel="1" x14ac:dyDescent="0.25">
      <c r="AE45" s="33">
        <v>0</v>
      </c>
      <c r="AF45" s="33">
        <v>0</v>
      </c>
      <c r="AH45" s="33">
        <v>0</v>
      </c>
      <c r="AI45" s="33">
        <v>0</v>
      </c>
      <c r="AJ45" s="33">
        <v>0</v>
      </c>
      <c r="AK45" s="33">
        <v>0</v>
      </c>
      <c r="AP45" s="33">
        <v>0</v>
      </c>
      <c r="AQ45" s="33">
        <v>0</v>
      </c>
      <c r="AR45" s="34"/>
      <c r="AS45" s="34"/>
    </row>
    <row r="46" spans="1:46" ht="47.25" customHeight="1" x14ac:dyDescent="0.25">
      <c r="C46" s="32"/>
      <c r="E46" s="31"/>
      <c r="H46" s="31"/>
      <c r="I46" s="29"/>
      <c r="J46" s="29"/>
      <c r="K46" s="29"/>
      <c r="L46" s="29"/>
      <c r="M46" s="29"/>
      <c r="N46" s="29"/>
      <c r="R46" s="29"/>
      <c r="S46" s="29"/>
      <c r="T46" s="30"/>
      <c r="U46" s="29"/>
      <c r="V46" s="29"/>
      <c r="AL46" s="28"/>
      <c r="AM46" s="28"/>
      <c r="AS46" s="28"/>
      <c r="AT46" s="28"/>
    </row>
    <row r="47" spans="1:46" ht="18.75" x14ac:dyDescent="0.25">
      <c r="C47" s="27"/>
      <c r="AS47" s="26"/>
    </row>
    <row r="48" spans="1:46" s="21" customFormat="1" ht="64.900000000000006" customHeight="1" x14ac:dyDescent="0.25">
      <c r="C48" s="25" t="s">
        <v>24</v>
      </c>
      <c r="E48" s="21" t="s">
        <v>23</v>
      </c>
      <c r="H48" s="24" t="str">
        <f t="shared" ref="H48:AF48" si="19">H35</f>
        <v>Totale Costi</v>
      </c>
      <c r="I48" s="24" t="str">
        <f t="shared" si="19"/>
        <v>ADI (erogatori) 
pubblici</v>
      </c>
      <c r="J48" s="24" t="str">
        <f t="shared" si="19"/>
        <v>ADI (erogatori) 
privati</v>
      </c>
      <c r="K48" s="24" t="str">
        <f t="shared" si="19"/>
        <v>Cure Palliative Domiciliari Pubblici</v>
      </c>
      <c r="L48" s="24" t="str">
        <f t="shared" si="19"/>
        <v>Cure Palliative Domiciliari Privati</v>
      </c>
      <c r="M48" s="24" t="str">
        <f t="shared" si="19"/>
        <v>Cure Palliative Residenziali Pubblici</v>
      </c>
      <c r="N48" s="24" t="str">
        <f t="shared" si="19"/>
        <v>Cure Palliative residenziali Privati</v>
      </c>
      <c r="O48" s="24" t="str">
        <f t="shared" si="19"/>
        <v>Servizi diurni per anziani e disabili (CDI, CDD, CSS)</v>
      </c>
      <c r="P48" s="24">
        <f t="shared" si="19"/>
        <v>0</v>
      </c>
      <c r="Q48" s="24" t="str">
        <f t="shared" si="19"/>
        <v>Servizi residenziali e semiresidenziali area dipendenze (compresa mobilità passiva)</v>
      </c>
      <c r="R48" s="24">
        <f t="shared" si="19"/>
        <v>0</v>
      </c>
      <c r="S48" s="24" t="str">
        <f t="shared" si="19"/>
        <v>Servizi di riabilitazione/cure intermedie (compresa mobilità passiva)</v>
      </c>
      <c r="T48" s="24" t="str">
        <f t="shared" si="19"/>
        <v>Servizi Residenziali Terapeutico-Riabilitativi a media intensità per minori con disturbi del neuro-sviluppo e disabilità complessa S.R.M.</v>
      </c>
      <c r="U48" s="24">
        <f t="shared" si="19"/>
        <v>0</v>
      </c>
      <c r="V48" s="24" t="str">
        <f t="shared" si="19"/>
        <v>Residenze Sanitario Assistenziali per anziani - R.S.A.</v>
      </c>
      <c r="W48" s="24">
        <f t="shared" si="19"/>
        <v>0</v>
      </c>
      <c r="X48" s="24" t="str">
        <f t="shared" si="19"/>
        <v>Residenze Sanitario Assistenziali per disabili - R.S.D.</v>
      </c>
      <c r="Y48" s="24">
        <f t="shared" si="19"/>
        <v>0</v>
      </c>
      <c r="Z48" s="24" t="str">
        <f t="shared" si="19"/>
        <v>Servizi Multidisciplinari Integrati - area dipendenze</v>
      </c>
      <c r="AA48" s="24" t="str">
        <f t="shared" si="19"/>
        <v>Consultori familiari privati</v>
      </c>
      <c r="AB48" s="24" t="str">
        <f t="shared" si="19"/>
        <v>ALTRI COSTI</v>
      </c>
      <c r="AC48" s="24" t="str">
        <f t="shared" si="19"/>
        <v>DIPENDENZE MINORI AUTORI DI REATO</v>
      </c>
      <c r="AD48" s="24" t="str">
        <f t="shared" si="19"/>
        <v>Assistenza residenziale post-acuta</v>
      </c>
      <c r="AE48" s="24" t="str">
        <f t="shared" si="19"/>
        <v>MISURA Residenzialità leggera/assistita (esclusa Residenzialità leggera per religiosi ex d.g.r. n. 4086/2015)</v>
      </c>
      <c r="AF48" s="24" t="str">
        <f t="shared" si="19"/>
        <v>MISURA Residenzialità leggera/assistita per religiosi ex d.g.r. n. 4086/2015</v>
      </c>
      <c r="AG48" s="24"/>
      <c r="AH48" s="24" t="str">
        <f t="shared" ref="AH48:AQ48" si="20">AH35</f>
        <v>MISURA RSA aperta</v>
      </c>
      <c r="AI48" s="24" t="str">
        <f t="shared" si="20"/>
        <v>MISURA Comunità minori - minori vittime di abuso/violenza/maltrattamento</v>
      </c>
      <c r="AJ48" s="24" t="str">
        <f t="shared" si="20"/>
        <v>Prosecuzione progetto Post Acuta per homeless</v>
      </c>
      <c r="AK48" s="24" t="str">
        <f t="shared" si="20"/>
        <v>Prosecuzione progetto Counseling Autismo</v>
      </c>
      <c r="AL48" s="23">
        <f t="shared" si="20"/>
        <v>0</v>
      </c>
      <c r="AM48" s="23" t="str">
        <f t="shared" si="20"/>
        <v>VACCINAZIONI AL DOMICILIO</v>
      </c>
      <c r="AN48" s="23" t="str">
        <f t="shared" si="20"/>
        <v>altro</v>
      </c>
      <c r="AO48" s="23" t="str">
        <f t="shared" si="20"/>
        <v>DGR 1746</v>
      </c>
      <c r="AP48" s="23" t="str">
        <f t="shared" si="20"/>
        <v>Riabilitazione minori</v>
      </c>
      <c r="AQ48" s="23" t="str">
        <f t="shared" si="20"/>
        <v>Case management</v>
      </c>
      <c r="AS48" s="22"/>
    </row>
    <row r="49" spans="1:45" x14ac:dyDescent="0.25">
      <c r="A49" s="1" t="s">
        <v>6</v>
      </c>
      <c r="C49" s="20" t="s">
        <v>22</v>
      </c>
      <c r="D49" s="1" t="s">
        <v>21</v>
      </c>
      <c r="H49" s="19">
        <f t="shared" ref="H49:H57" si="21">SUM(I49:AS49)</f>
        <v>620548516.21739602</v>
      </c>
      <c r="I49" s="13">
        <v>0</v>
      </c>
      <c r="J49" s="13">
        <v>44535372.054964967</v>
      </c>
      <c r="K49" s="13">
        <v>7023197.4324733336</v>
      </c>
      <c r="L49" s="13">
        <v>12151947.061612949</v>
      </c>
      <c r="M49" s="13">
        <v>11034531.017926667</v>
      </c>
      <c r="N49" s="13">
        <v>12528756.284600001</v>
      </c>
      <c r="O49" s="13">
        <v>41889380.088464268</v>
      </c>
      <c r="P49" s="13">
        <v>1142929.5</v>
      </c>
      <c r="Q49" s="13">
        <v>15331982.887173913</v>
      </c>
      <c r="R49" s="13">
        <v>0</v>
      </c>
      <c r="S49" s="13">
        <v>117545015.2518</v>
      </c>
      <c r="T49" s="13">
        <v>2918322.6748137935</v>
      </c>
      <c r="U49" s="13">
        <v>0</v>
      </c>
      <c r="V49" s="13">
        <v>267820573.06394795</v>
      </c>
      <c r="W49" s="13">
        <v>8794350</v>
      </c>
      <c r="X49" s="13">
        <v>46905626.861274026</v>
      </c>
      <c r="Y49" s="13">
        <v>93300</v>
      </c>
      <c r="Z49" s="13">
        <v>2582349</v>
      </c>
      <c r="AA49" s="13">
        <v>8262032.4535999997</v>
      </c>
      <c r="AB49" s="13">
        <v>2878000</v>
      </c>
      <c r="AC49" s="13">
        <v>26622</v>
      </c>
      <c r="AD49" s="13">
        <v>3281554.8</v>
      </c>
      <c r="AE49" s="13">
        <v>1519000</v>
      </c>
      <c r="AF49" s="13">
        <v>0</v>
      </c>
      <c r="AG49" s="13">
        <v>0</v>
      </c>
      <c r="AH49" s="13">
        <v>6980339.7847441658</v>
      </c>
      <c r="AI49" s="13">
        <v>5000000</v>
      </c>
      <c r="AJ49" s="13">
        <v>0</v>
      </c>
      <c r="AK49" s="13">
        <v>0</v>
      </c>
      <c r="AL49" s="13">
        <v>0</v>
      </c>
      <c r="AM49" s="13">
        <v>303334</v>
      </c>
      <c r="AN49" s="13">
        <v>0</v>
      </c>
      <c r="AO49" s="13">
        <v>0</v>
      </c>
      <c r="AP49" s="13">
        <v>0</v>
      </c>
      <c r="AQ49" s="13">
        <v>0</v>
      </c>
      <c r="AR49" s="13"/>
      <c r="AS49" s="12"/>
    </row>
    <row r="50" spans="1:45" ht="15.75" x14ac:dyDescent="0.25">
      <c r="A50" s="1" t="s">
        <v>6</v>
      </c>
      <c r="C50" s="15" t="s">
        <v>20</v>
      </c>
      <c r="D50" s="18" t="s">
        <v>19</v>
      </c>
      <c r="E50" s="17"/>
      <c r="F50"/>
      <c r="G50"/>
      <c r="H50" s="14">
        <f t="shared" si="21"/>
        <v>264389859.71021956</v>
      </c>
      <c r="I50" s="13">
        <v>0</v>
      </c>
      <c r="J50" s="13">
        <v>12051169.109438665</v>
      </c>
      <c r="K50" s="13">
        <v>2002435.2662919187</v>
      </c>
      <c r="L50" s="13">
        <v>3014750.7736476185</v>
      </c>
      <c r="M50" s="13">
        <v>2629694.810108081</v>
      </c>
      <c r="N50" s="13">
        <v>5795571.8058009753</v>
      </c>
      <c r="O50" s="13">
        <v>17667891.272301398</v>
      </c>
      <c r="P50" s="13">
        <v>1051395</v>
      </c>
      <c r="Q50" s="13">
        <v>9474441.620666666</v>
      </c>
      <c r="R50" s="13">
        <v>0</v>
      </c>
      <c r="S50" s="13">
        <v>21548587.270199999</v>
      </c>
      <c r="T50" s="13">
        <v>0</v>
      </c>
      <c r="U50" s="13">
        <v>0</v>
      </c>
      <c r="V50" s="13">
        <v>150400996.08804384</v>
      </c>
      <c r="W50" s="13">
        <v>7082028</v>
      </c>
      <c r="X50" s="13">
        <v>22888927.176600002</v>
      </c>
      <c r="Y50" s="13">
        <v>273770</v>
      </c>
      <c r="Z50" s="13">
        <v>0</v>
      </c>
      <c r="AA50" s="13">
        <v>3033739.7756000003</v>
      </c>
      <c r="AB50" s="13">
        <v>8000</v>
      </c>
      <c r="AC50" s="13">
        <v>8832</v>
      </c>
      <c r="AD50" s="13">
        <v>1865285.6163999999</v>
      </c>
      <c r="AE50" s="13">
        <v>548000</v>
      </c>
      <c r="AF50" s="13">
        <v>134479.30000000005</v>
      </c>
      <c r="AG50" s="13">
        <v>0</v>
      </c>
      <c r="AH50" s="13">
        <v>2869864.8251203899</v>
      </c>
      <c r="AI50" s="13">
        <v>0</v>
      </c>
      <c r="AJ50" s="13">
        <v>0</v>
      </c>
      <c r="AK50" s="13">
        <v>0</v>
      </c>
      <c r="AL50" s="13">
        <v>0</v>
      </c>
      <c r="AM50" s="13">
        <v>40000</v>
      </c>
      <c r="AN50" s="13">
        <v>0</v>
      </c>
      <c r="AO50" s="13">
        <v>0</v>
      </c>
      <c r="AP50" s="13">
        <v>0</v>
      </c>
      <c r="AQ50" s="13">
        <v>0</v>
      </c>
      <c r="AR50" s="13"/>
      <c r="AS50" s="12"/>
    </row>
    <row r="51" spans="1:45" x14ac:dyDescent="0.25">
      <c r="A51" s="1" t="s">
        <v>6</v>
      </c>
      <c r="C51" s="15" t="s">
        <v>18</v>
      </c>
      <c r="D51" s="1" t="s">
        <v>17</v>
      </c>
      <c r="E51" s="5"/>
      <c r="F51"/>
      <c r="G51"/>
      <c r="H51" s="14">
        <f t="shared" si="21"/>
        <v>66702789.251540639</v>
      </c>
      <c r="I51" s="13">
        <v>0</v>
      </c>
      <c r="J51" s="13">
        <v>5577738.3672303641</v>
      </c>
      <c r="K51" s="13">
        <v>1209908.2109201006</v>
      </c>
      <c r="L51" s="13">
        <v>696143.58196533506</v>
      </c>
      <c r="M51" s="13">
        <v>1706427.1650798994</v>
      </c>
      <c r="N51" s="13">
        <v>864213.40079999994</v>
      </c>
      <c r="O51" s="13">
        <v>5934229.5596596524</v>
      </c>
      <c r="P51" s="13">
        <v>0</v>
      </c>
      <c r="Q51" s="13">
        <v>2220994.0210000002</v>
      </c>
      <c r="R51" s="13">
        <v>0</v>
      </c>
      <c r="S51" s="13">
        <v>723921.01679999998</v>
      </c>
      <c r="T51" s="13">
        <v>0</v>
      </c>
      <c r="U51" s="13">
        <v>0</v>
      </c>
      <c r="V51" s="13">
        <v>38426248.846799999</v>
      </c>
      <c r="W51" s="13">
        <v>773847</v>
      </c>
      <c r="X51" s="13">
        <v>4077128.6136878044</v>
      </c>
      <c r="Y51" s="13">
        <v>1394</v>
      </c>
      <c r="Z51" s="13">
        <v>413390</v>
      </c>
      <c r="AA51" s="13">
        <v>261239.67720000001</v>
      </c>
      <c r="AB51" s="13">
        <v>50000</v>
      </c>
      <c r="AC51" s="13">
        <v>0</v>
      </c>
      <c r="AD51" s="13">
        <v>1344555.0268000001</v>
      </c>
      <c r="AE51" s="13">
        <v>352000</v>
      </c>
      <c r="AF51" s="13">
        <v>16650</v>
      </c>
      <c r="AG51" s="13">
        <v>0</v>
      </c>
      <c r="AH51" s="13">
        <v>1303760.7635974903</v>
      </c>
      <c r="AI51" s="13">
        <v>329000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245000</v>
      </c>
      <c r="AQ51" s="13">
        <v>175000</v>
      </c>
      <c r="AR51" s="13"/>
      <c r="AS51" s="12"/>
    </row>
    <row r="52" spans="1:45" x14ac:dyDescent="0.25">
      <c r="A52" s="1" t="s">
        <v>6</v>
      </c>
      <c r="C52" s="15" t="s">
        <v>16</v>
      </c>
      <c r="D52" s="1" t="s">
        <v>15</v>
      </c>
      <c r="E52" s="5"/>
      <c r="F52"/>
      <c r="G52"/>
      <c r="H52" s="14">
        <f t="shared" si="21"/>
        <v>182351057.43031743</v>
      </c>
      <c r="I52" s="13">
        <v>1578404.4264</v>
      </c>
      <c r="J52" s="13">
        <v>9917067.542662926</v>
      </c>
      <c r="K52" s="13">
        <v>4553998.4334459985</v>
      </c>
      <c r="L52" s="13">
        <v>4013793.0805378612</v>
      </c>
      <c r="M52" s="13">
        <v>2466303.1909540012</v>
      </c>
      <c r="N52" s="13">
        <v>4686614.4815999996</v>
      </c>
      <c r="O52" s="13">
        <v>15721838.490614831</v>
      </c>
      <c r="P52" s="13">
        <v>0</v>
      </c>
      <c r="Q52" s="13">
        <v>5109729.8770000013</v>
      </c>
      <c r="R52" s="13">
        <v>0</v>
      </c>
      <c r="S52" s="13">
        <v>16881254.94712</v>
      </c>
      <c r="T52" s="13">
        <v>5324770.620678924</v>
      </c>
      <c r="U52" s="13">
        <v>0</v>
      </c>
      <c r="V52" s="13">
        <v>84836344.318687662</v>
      </c>
      <c r="W52" s="13">
        <v>1347400</v>
      </c>
      <c r="X52" s="13">
        <v>16007912.738</v>
      </c>
      <c r="Y52" s="13">
        <v>1487200</v>
      </c>
      <c r="Z52" s="13">
        <v>753899</v>
      </c>
      <c r="AA52" s="13">
        <v>1247699.4794699999</v>
      </c>
      <c r="AB52" s="13">
        <v>38100</v>
      </c>
      <c r="AC52" s="13">
        <v>0</v>
      </c>
      <c r="AD52" s="13">
        <v>2050785.7439999999</v>
      </c>
      <c r="AE52" s="13">
        <v>1045000</v>
      </c>
      <c r="AF52" s="13">
        <v>466400</v>
      </c>
      <c r="AG52" s="13">
        <v>0</v>
      </c>
      <c r="AH52" s="13">
        <v>2158541.0591452532</v>
      </c>
      <c r="AI52" s="13">
        <v>400000</v>
      </c>
      <c r="AJ52" s="13">
        <v>0</v>
      </c>
      <c r="AK52" s="13">
        <v>0</v>
      </c>
      <c r="AL52" s="13">
        <v>0</v>
      </c>
      <c r="AM52" s="13">
        <v>50000</v>
      </c>
      <c r="AN52" s="13">
        <v>0</v>
      </c>
      <c r="AO52" s="13">
        <v>0</v>
      </c>
      <c r="AP52" s="13">
        <v>208000</v>
      </c>
      <c r="AQ52" s="13">
        <v>0</v>
      </c>
      <c r="AR52" s="13"/>
      <c r="AS52" s="12"/>
    </row>
    <row r="53" spans="1:45" x14ac:dyDescent="0.25">
      <c r="A53" s="1" t="s">
        <v>6</v>
      </c>
      <c r="C53" s="15" t="s">
        <v>14</v>
      </c>
      <c r="D53" s="1" t="s">
        <v>13</v>
      </c>
      <c r="E53" s="5"/>
      <c r="F53"/>
      <c r="G53"/>
      <c r="H53" s="14">
        <f t="shared" si="21"/>
        <v>190670817.4528431</v>
      </c>
      <c r="I53" s="13">
        <v>0</v>
      </c>
      <c r="J53" s="13">
        <v>12761378.156537876</v>
      </c>
      <c r="K53" s="13">
        <v>226540.99502020015</v>
      </c>
      <c r="L53" s="13">
        <v>6581490.0142925531</v>
      </c>
      <c r="M53" s="13">
        <v>1089297.8674837998</v>
      </c>
      <c r="N53" s="13">
        <v>6172015.7072036425</v>
      </c>
      <c r="O53" s="13">
        <v>13791795.208783874</v>
      </c>
      <c r="P53" s="13">
        <v>576113</v>
      </c>
      <c r="Q53" s="13">
        <v>8363644.248956522</v>
      </c>
      <c r="R53" s="13">
        <v>0</v>
      </c>
      <c r="S53" s="13">
        <v>14728687.330736</v>
      </c>
      <c r="T53" s="13">
        <v>1615884.951418838</v>
      </c>
      <c r="U53" s="13">
        <v>0</v>
      </c>
      <c r="V53" s="13">
        <v>89148495.009732276</v>
      </c>
      <c r="W53" s="13">
        <v>3062587</v>
      </c>
      <c r="X53" s="13">
        <v>16187708.199935604</v>
      </c>
      <c r="Y53" s="13">
        <v>455276</v>
      </c>
      <c r="Z53" s="13">
        <v>821304</v>
      </c>
      <c r="AA53" s="13">
        <v>3235517.7749999999</v>
      </c>
      <c r="AB53" s="13">
        <v>475000</v>
      </c>
      <c r="AC53" s="13">
        <v>24755</v>
      </c>
      <c r="AD53" s="13">
        <v>2645775.7163999998</v>
      </c>
      <c r="AE53" s="13">
        <v>429000</v>
      </c>
      <c r="AF53" s="13">
        <v>766250</v>
      </c>
      <c r="AG53" s="13">
        <v>0</v>
      </c>
      <c r="AH53" s="13">
        <v>6091301.2713418975</v>
      </c>
      <c r="AI53" s="13">
        <v>870000</v>
      </c>
      <c r="AJ53" s="13">
        <v>0</v>
      </c>
      <c r="AK53" s="13">
        <v>0</v>
      </c>
      <c r="AL53" s="13">
        <v>0</v>
      </c>
      <c r="AM53" s="13">
        <v>253000</v>
      </c>
      <c r="AN53" s="13">
        <v>0</v>
      </c>
      <c r="AO53" s="13">
        <v>0</v>
      </c>
      <c r="AP53" s="13">
        <v>33000</v>
      </c>
      <c r="AQ53" s="13">
        <v>265000</v>
      </c>
      <c r="AR53" s="13"/>
      <c r="AS53" s="12"/>
    </row>
    <row r="54" spans="1:45" x14ac:dyDescent="0.25">
      <c r="A54" s="1" t="s">
        <v>6</v>
      </c>
      <c r="C54" s="15" t="s">
        <v>12</v>
      </c>
      <c r="D54" s="1" t="s">
        <v>11</v>
      </c>
      <c r="E54" s="5"/>
      <c r="F54"/>
      <c r="G54"/>
      <c r="H54" s="14">
        <f t="shared" si="21"/>
        <v>198599309.95849749</v>
      </c>
      <c r="I54" s="13">
        <v>3420934.2318599997</v>
      </c>
      <c r="J54" s="13">
        <v>5998151.1102960994</v>
      </c>
      <c r="K54" s="13">
        <v>532048.06531371584</v>
      </c>
      <c r="L54" s="13">
        <v>3330822.0279576029</v>
      </c>
      <c r="M54" s="13">
        <v>2115447.8133822843</v>
      </c>
      <c r="N54" s="13">
        <v>6506954.9826119998</v>
      </c>
      <c r="O54" s="13">
        <v>16834753.344001029</v>
      </c>
      <c r="P54" s="13">
        <v>0</v>
      </c>
      <c r="Q54" s="13">
        <v>8192724.8330530431</v>
      </c>
      <c r="R54" s="13">
        <v>0</v>
      </c>
      <c r="S54" s="13">
        <v>11682570.926911999</v>
      </c>
      <c r="T54" s="13">
        <v>0</v>
      </c>
      <c r="U54" s="13">
        <v>0</v>
      </c>
      <c r="V54" s="13">
        <v>102282368.01306336</v>
      </c>
      <c r="W54" s="13">
        <v>2686125</v>
      </c>
      <c r="X54" s="13">
        <v>18057862.492787998</v>
      </c>
      <c r="Y54" s="13">
        <v>386000</v>
      </c>
      <c r="Z54" s="13">
        <v>3702071.5</v>
      </c>
      <c r="AA54" s="13">
        <v>4065395.0693640001</v>
      </c>
      <c r="AB54" s="13">
        <v>217380</v>
      </c>
      <c r="AC54" s="13">
        <v>0</v>
      </c>
      <c r="AD54" s="13">
        <v>1648223.632</v>
      </c>
      <c r="AE54" s="13">
        <v>273000</v>
      </c>
      <c r="AF54" s="13">
        <v>408100</v>
      </c>
      <c r="AG54" s="13">
        <v>0</v>
      </c>
      <c r="AH54" s="13">
        <v>4039376.9158943566</v>
      </c>
      <c r="AI54" s="13">
        <v>1100000</v>
      </c>
      <c r="AJ54" s="13">
        <v>0</v>
      </c>
      <c r="AK54" s="13">
        <v>0</v>
      </c>
      <c r="AL54" s="13">
        <v>0</v>
      </c>
      <c r="AM54" s="13">
        <v>130000</v>
      </c>
      <c r="AN54" s="13">
        <v>0</v>
      </c>
      <c r="AO54" s="13">
        <v>0</v>
      </c>
      <c r="AP54" s="13">
        <v>989000</v>
      </c>
      <c r="AQ54" s="13">
        <v>0</v>
      </c>
      <c r="AR54" s="13"/>
      <c r="AS54" s="12"/>
    </row>
    <row r="55" spans="1:45" x14ac:dyDescent="0.25">
      <c r="A55" s="1" t="s">
        <v>6</v>
      </c>
      <c r="C55" s="15" t="s">
        <v>10</v>
      </c>
      <c r="D55" s="1" t="s">
        <v>9</v>
      </c>
      <c r="E55" s="5"/>
      <c r="F55"/>
      <c r="G55"/>
      <c r="H55" s="16">
        <f t="shared" si="21"/>
        <v>233713605.0204275</v>
      </c>
      <c r="I55" s="13">
        <v>285253.81199999998</v>
      </c>
      <c r="J55" s="13">
        <v>10833035.956287371</v>
      </c>
      <c r="K55" s="13">
        <v>3665863.5387885114</v>
      </c>
      <c r="L55" s="13">
        <v>1180199.2233675937</v>
      </c>
      <c r="M55" s="13">
        <v>1640921.911611489</v>
      </c>
      <c r="N55" s="13">
        <v>4915381.0223520007</v>
      </c>
      <c r="O55" s="13">
        <v>13071025.77520372</v>
      </c>
      <c r="P55" s="13">
        <v>0</v>
      </c>
      <c r="Q55" s="13">
        <v>7191974.2050866662</v>
      </c>
      <c r="R55" s="13">
        <v>0</v>
      </c>
      <c r="S55" s="13">
        <v>39952716.564000003</v>
      </c>
      <c r="T55" s="13">
        <v>0</v>
      </c>
      <c r="U55" s="13">
        <v>0</v>
      </c>
      <c r="V55" s="13">
        <v>113058424.99112915</v>
      </c>
      <c r="W55" s="13">
        <v>1839050</v>
      </c>
      <c r="X55" s="13">
        <v>29507265.685801331</v>
      </c>
      <c r="Y55" s="13">
        <v>159000</v>
      </c>
      <c r="Z55" s="13">
        <v>311100</v>
      </c>
      <c r="AA55" s="13">
        <v>1054382.6088</v>
      </c>
      <c r="AB55" s="13">
        <v>457000</v>
      </c>
      <c r="AC55" s="13">
        <v>0</v>
      </c>
      <c r="AD55" s="13">
        <v>701953.2</v>
      </c>
      <c r="AE55" s="13">
        <v>465000</v>
      </c>
      <c r="AF55" s="13">
        <v>0</v>
      </c>
      <c r="AG55" s="13">
        <v>0</v>
      </c>
      <c r="AH55" s="13">
        <v>3392056.5259996834</v>
      </c>
      <c r="AI55" s="13">
        <v>0</v>
      </c>
      <c r="AJ55" s="13">
        <v>0</v>
      </c>
      <c r="AK55" s="13">
        <v>0</v>
      </c>
      <c r="AL55" s="13">
        <v>0</v>
      </c>
      <c r="AM55" s="13">
        <v>32000</v>
      </c>
      <c r="AN55" s="13">
        <v>0</v>
      </c>
      <c r="AO55" s="13">
        <v>0</v>
      </c>
      <c r="AP55" s="13">
        <v>0</v>
      </c>
      <c r="AQ55" s="13">
        <v>0</v>
      </c>
      <c r="AR55" s="13"/>
      <c r="AS55" s="12"/>
    </row>
    <row r="56" spans="1:45" x14ac:dyDescent="0.25">
      <c r="A56" s="1" t="s">
        <v>6</v>
      </c>
      <c r="C56" s="15" t="s">
        <v>8</v>
      </c>
      <c r="D56" s="1" t="s">
        <v>7</v>
      </c>
      <c r="E56" s="5"/>
      <c r="F56"/>
      <c r="H56" s="14">
        <f t="shared" si="21"/>
        <v>157234261.19853678</v>
      </c>
      <c r="I56" s="13">
        <v>0</v>
      </c>
      <c r="J56" s="13">
        <v>5942141.9716586554</v>
      </c>
      <c r="K56" s="13">
        <v>0</v>
      </c>
      <c r="L56" s="13">
        <v>2570766.4619529401</v>
      </c>
      <c r="M56" s="13">
        <v>2201332.1936039999</v>
      </c>
      <c r="N56" s="13">
        <v>5479474.4031680003</v>
      </c>
      <c r="O56" s="13">
        <v>9571411.7494268231</v>
      </c>
      <c r="P56" s="13">
        <v>0</v>
      </c>
      <c r="Q56" s="13">
        <v>6586075.7820565216</v>
      </c>
      <c r="R56" s="13">
        <v>0</v>
      </c>
      <c r="S56" s="13">
        <v>18632371.552848</v>
      </c>
      <c r="T56" s="13">
        <v>1073408.724972104</v>
      </c>
      <c r="U56" s="13">
        <v>0</v>
      </c>
      <c r="V56" s="13">
        <v>84601070.667924002</v>
      </c>
      <c r="W56" s="13">
        <v>1344775</v>
      </c>
      <c r="X56" s="13">
        <v>10160880.724877</v>
      </c>
      <c r="Y56" s="13">
        <v>133650</v>
      </c>
      <c r="Z56" s="13">
        <v>0</v>
      </c>
      <c r="AA56" s="13">
        <v>2104463.6718919999</v>
      </c>
      <c r="AB56" s="13">
        <v>162000</v>
      </c>
      <c r="AC56" s="13">
        <v>0</v>
      </c>
      <c r="AD56" s="13">
        <v>2459179.44</v>
      </c>
      <c r="AE56" s="13">
        <v>703000</v>
      </c>
      <c r="AF56" s="13">
        <v>0</v>
      </c>
      <c r="AG56" s="13">
        <v>0</v>
      </c>
      <c r="AH56" s="13">
        <v>1664758.854156767</v>
      </c>
      <c r="AI56" s="13">
        <v>619000</v>
      </c>
      <c r="AJ56" s="13">
        <v>0</v>
      </c>
      <c r="AK56" s="13">
        <v>0</v>
      </c>
      <c r="AL56" s="13">
        <v>0</v>
      </c>
      <c r="AM56" s="13">
        <v>146500</v>
      </c>
      <c r="AN56" s="13">
        <v>0</v>
      </c>
      <c r="AO56" s="13">
        <v>0</v>
      </c>
      <c r="AP56" s="13">
        <v>1078000</v>
      </c>
      <c r="AQ56" s="13">
        <v>0</v>
      </c>
      <c r="AR56" s="13"/>
      <c r="AS56" s="12"/>
    </row>
    <row r="57" spans="1:45" x14ac:dyDescent="0.25">
      <c r="A57" s="1" t="s">
        <v>6</v>
      </c>
      <c r="C57" s="11" t="s">
        <v>5</v>
      </c>
      <c r="D57" s="1" t="s">
        <v>4</v>
      </c>
      <c r="E57" s="5"/>
      <c r="F57"/>
      <c r="H57" s="10">
        <f t="shared" si="21"/>
        <v>1914210216.2397788</v>
      </c>
      <c r="I57" s="10">
        <v>5284592.4702599999</v>
      </c>
      <c r="J57" s="10">
        <v>107616054.26907693</v>
      </c>
      <c r="K57" s="10">
        <v>19213991.94225378</v>
      </c>
      <c r="L57" s="10">
        <v>33539912.225334451</v>
      </c>
      <c r="M57" s="10">
        <v>24883955.970150217</v>
      </c>
      <c r="N57" s="10">
        <v>46948982.088136621</v>
      </c>
      <c r="O57" s="10">
        <v>134482325.48845559</v>
      </c>
      <c r="P57" s="10">
        <v>2770437.5</v>
      </c>
      <c r="Q57" s="10">
        <v>62471567.474993333</v>
      </c>
      <c r="R57" s="10">
        <v>0</v>
      </c>
      <c r="S57" s="10">
        <v>241695124.86041605</v>
      </c>
      <c r="T57" s="10">
        <v>10932386.97188366</v>
      </c>
      <c r="U57" s="10">
        <v>0</v>
      </c>
      <c r="V57" s="10">
        <v>930574520.99932826</v>
      </c>
      <c r="W57" s="10">
        <v>26930162</v>
      </c>
      <c r="X57" s="10">
        <v>163793312.49296376</v>
      </c>
      <c r="Y57" s="10">
        <v>2989590</v>
      </c>
      <c r="Z57" s="10">
        <v>8584113.5</v>
      </c>
      <c r="AA57" s="10">
        <v>23264470.510926001</v>
      </c>
      <c r="AB57" s="10">
        <v>4285480</v>
      </c>
      <c r="AC57" s="10">
        <v>60209</v>
      </c>
      <c r="AD57" s="10">
        <v>15997313.175599996</v>
      </c>
      <c r="AE57" s="10">
        <v>5334000</v>
      </c>
      <c r="AF57" s="10">
        <v>1791879.3</v>
      </c>
      <c r="AG57" s="10">
        <v>0</v>
      </c>
      <c r="AH57" s="10">
        <v>28500000.000000004</v>
      </c>
      <c r="AI57" s="10">
        <v>8318000</v>
      </c>
      <c r="AJ57" s="10">
        <v>0</v>
      </c>
      <c r="AK57" s="10">
        <v>0</v>
      </c>
      <c r="AL57" s="10">
        <v>0</v>
      </c>
      <c r="AM57" s="10">
        <v>954834</v>
      </c>
      <c r="AN57" s="10">
        <v>0</v>
      </c>
      <c r="AO57" s="10">
        <v>0</v>
      </c>
      <c r="AP57" s="10">
        <v>2553000</v>
      </c>
      <c r="AQ57" s="10">
        <v>440000</v>
      </c>
      <c r="AR57" s="10">
        <f>SUM(AR49:AR56)</f>
        <v>0</v>
      </c>
      <c r="AS57" s="10">
        <f>SUM(AS49:AS56)</f>
        <v>0</v>
      </c>
    </row>
    <row r="58" spans="1:45" x14ac:dyDescent="0.25">
      <c r="D58"/>
      <c r="E58" s="9"/>
      <c r="F58"/>
      <c r="H58" s="9">
        <f>H57+H44-H29</f>
        <v>0</v>
      </c>
      <c r="I58"/>
      <c r="J58" s="9"/>
      <c r="K58" s="9"/>
      <c r="L58" s="9"/>
      <c r="M58" s="9"/>
      <c r="N58" s="9"/>
      <c r="O58" s="9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</row>
    <row r="59" spans="1:45" ht="29.25" customHeight="1" x14ac:dyDescent="0.25">
      <c r="D59"/>
      <c r="E59" s="5"/>
      <c r="F59"/>
      <c r="H59"/>
      <c r="I59" s="7">
        <f t="shared" ref="I59:AQ59" si="22">I29-I15</f>
        <v>5284592.4702599999</v>
      </c>
      <c r="J59" s="7">
        <f t="shared" si="22"/>
        <v>107616054.26907693</v>
      </c>
      <c r="K59" s="7">
        <f t="shared" si="22"/>
        <v>19213991.94225378</v>
      </c>
      <c r="L59" s="7">
        <f t="shared" si="22"/>
        <v>33539912.225334451</v>
      </c>
      <c r="M59" s="7">
        <f t="shared" si="22"/>
        <v>24883955.970150217</v>
      </c>
      <c r="N59" s="7">
        <f t="shared" si="22"/>
        <v>46948982.088136621</v>
      </c>
      <c r="O59" s="7">
        <f t="shared" si="22"/>
        <v>134482325.48845559</v>
      </c>
      <c r="P59" s="7">
        <f t="shared" si="22"/>
        <v>2770437.5</v>
      </c>
      <c r="Q59" s="7">
        <f t="shared" si="22"/>
        <v>62471567.474993333</v>
      </c>
      <c r="R59" s="7">
        <f t="shared" si="22"/>
        <v>0</v>
      </c>
      <c r="S59" s="7">
        <f t="shared" si="22"/>
        <v>241695124.86041605</v>
      </c>
      <c r="T59" s="7">
        <f t="shared" si="22"/>
        <v>10932386.97188366</v>
      </c>
      <c r="U59" s="7">
        <f t="shared" si="22"/>
        <v>0</v>
      </c>
      <c r="V59" s="7">
        <f t="shared" si="22"/>
        <v>930574520.99932826</v>
      </c>
      <c r="W59" s="7">
        <f t="shared" si="22"/>
        <v>26930162</v>
      </c>
      <c r="X59" s="7">
        <f t="shared" si="22"/>
        <v>163793312.49296376</v>
      </c>
      <c r="Y59" s="7">
        <f t="shared" si="22"/>
        <v>2989590</v>
      </c>
      <c r="Z59" s="7">
        <f t="shared" si="22"/>
        <v>8584113.5</v>
      </c>
      <c r="AA59" s="7">
        <f t="shared" si="22"/>
        <v>23264470.510926001</v>
      </c>
      <c r="AB59" s="7">
        <f t="shared" si="22"/>
        <v>4285480</v>
      </c>
      <c r="AC59" s="7">
        <f t="shared" si="22"/>
        <v>60209</v>
      </c>
      <c r="AD59" s="7">
        <f t="shared" si="22"/>
        <v>15997313.175599996</v>
      </c>
      <c r="AE59" s="7">
        <f t="shared" si="22"/>
        <v>5334000</v>
      </c>
      <c r="AF59" s="7">
        <f t="shared" si="22"/>
        <v>3165000.3</v>
      </c>
      <c r="AG59" s="7">
        <f t="shared" si="22"/>
        <v>0</v>
      </c>
      <c r="AH59" s="7">
        <f t="shared" si="22"/>
        <v>28500000.000000004</v>
      </c>
      <c r="AI59" s="7">
        <f t="shared" si="22"/>
        <v>10907631</v>
      </c>
      <c r="AJ59" s="7">
        <f t="shared" si="22"/>
        <v>700000</v>
      </c>
      <c r="AK59" s="7">
        <f t="shared" si="22"/>
        <v>448000</v>
      </c>
      <c r="AL59" s="7">
        <f t="shared" si="22"/>
        <v>0</v>
      </c>
      <c r="AM59" s="7">
        <f t="shared" si="22"/>
        <v>954834</v>
      </c>
      <c r="AN59" s="7">
        <f t="shared" si="22"/>
        <v>298689.78999999491</v>
      </c>
      <c r="AO59" s="7">
        <f t="shared" si="22"/>
        <v>106000</v>
      </c>
      <c r="AP59" s="7">
        <f t="shared" si="22"/>
        <v>6250000</v>
      </c>
      <c r="AQ59" s="7">
        <f t="shared" si="22"/>
        <v>1704000</v>
      </c>
    </row>
    <row r="60" spans="1:45" x14ac:dyDescent="0.25">
      <c r="D60"/>
      <c r="E60" s="5"/>
      <c r="F60"/>
      <c r="H60"/>
      <c r="I60"/>
      <c r="J60"/>
      <c r="K60" s="5"/>
      <c r="L60" s="5"/>
      <c r="M60" s="5"/>
      <c r="N60" s="5"/>
      <c r="O60" s="5"/>
    </row>
    <row r="61" spans="1:45" x14ac:dyDescent="0.25">
      <c r="D61"/>
      <c r="E61" s="5"/>
      <c r="F61"/>
      <c r="H61"/>
      <c r="I61"/>
      <c r="J61"/>
      <c r="K61" s="5"/>
      <c r="L61" s="5"/>
      <c r="M61" s="5"/>
      <c r="N61" s="5"/>
      <c r="O61" s="5"/>
    </row>
    <row r="62" spans="1:45" x14ac:dyDescent="0.25">
      <c r="D62"/>
      <c r="E62" s="5"/>
      <c r="F62"/>
      <c r="H62"/>
      <c r="I62"/>
      <c r="J62"/>
      <c r="K62" s="5"/>
      <c r="L62" s="5"/>
      <c r="M62" s="5"/>
      <c r="N62" s="5"/>
      <c r="O62" s="5"/>
    </row>
    <row r="63" spans="1:45" x14ac:dyDescent="0.25">
      <c r="D63"/>
      <c r="E63" s="5"/>
      <c r="F63"/>
      <c r="H63"/>
      <c r="I63"/>
      <c r="J63"/>
      <c r="K63" s="5"/>
      <c r="L63" s="5"/>
      <c r="M63" s="5"/>
      <c r="N63" s="5"/>
      <c r="O63" s="5"/>
    </row>
    <row r="64" spans="1:45" x14ac:dyDescent="0.25">
      <c r="D64"/>
      <c r="E64" s="5"/>
      <c r="F64"/>
      <c r="H64"/>
      <c r="I64"/>
      <c r="J64"/>
      <c r="K64"/>
      <c r="L64"/>
      <c r="M64"/>
      <c r="N64"/>
      <c r="O64"/>
    </row>
    <row r="65" spans="4:15" x14ac:dyDescent="0.25">
      <c r="D65"/>
      <c r="E65" s="5"/>
      <c r="F65"/>
      <c r="H65"/>
      <c r="I65"/>
      <c r="J65"/>
      <c r="K65"/>
      <c r="L65"/>
      <c r="M65"/>
      <c r="N65"/>
      <c r="O65"/>
    </row>
    <row r="66" spans="4:15" x14ac:dyDescent="0.25">
      <c r="D66"/>
      <c r="E66" s="5"/>
      <c r="F66"/>
      <c r="H66" s="5"/>
      <c r="I66"/>
      <c r="J66" s="6"/>
      <c r="K66" s="6"/>
      <c r="L66"/>
      <c r="M66"/>
      <c r="N66"/>
      <c r="O66"/>
    </row>
    <row r="67" spans="4:15" x14ac:dyDescent="0.25">
      <c r="D67"/>
      <c r="E67" s="5"/>
      <c r="F67"/>
      <c r="H67" s="5"/>
      <c r="I67"/>
      <c r="J67"/>
      <c r="K67" s="6"/>
      <c r="L67"/>
      <c r="M67"/>
      <c r="N67"/>
      <c r="O67"/>
    </row>
    <row r="68" spans="4:15" x14ac:dyDescent="0.25">
      <c r="D68"/>
      <c r="E68" s="5"/>
      <c r="F68"/>
      <c r="H68" s="5"/>
      <c r="I68"/>
      <c r="J68"/>
      <c r="K68" s="6"/>
      <c r="L68"/>
      <c r="M68"/>
      <c r="N68"/>
      <c r="O68"/>
    </row>
    <row r="69" spans="4:15" x14ac:dyDescent="0.25">
      <c r="D69"/>
      <c r="E69" s="5"/>
      <c r="F69"/>
      <c r="H69" s="5"/>
      <c r="I69"/>
      <c r="J69"/>
      <c r="K69" s="6"/>
      <c r="L69"/>
      <c r="M69"/>
      <c r="N69"/>
      <c r="O69"/>
    </row>
    <row r="70" spans="4:15" x14ac:dyDescent="0.25">
      <c r="D70"/>
      <c r="E70" s="5"/>
      <c r="F70"/>
      <c r="H70" s="5"/>
      <c r="I70"/>
      <c r="J70"/>
      <c r="K70" s="6"/>
      <c r="L70"/>
      <c r="M70"/>
      <c r="N70"/>
      <c r="O70"/>
    </row>
    <row r="71" spans="4:15" x14ac:dyDescent="0.25">
      <c r="D71"/>
      <c r="E71" s="5"/>
      <c r="F71"/>
      <c r="H71" s="5"/>
      <c r="I71"/>
      <c r="J71" s="6"/>
      <c r="K71" s="6"/>
      <c r="L71"/>
      <c r="M71"/>
      <c r="N71"/>
      <c r="O71"/>
    </row>
    <row r="72" spans="4:15" x14ac:dyDescent="0.25">
      <c r="D72"/>
      <c r="E72" s="5"/>
      <c r="F72"/>
      <c r="H72" s="6"/>
      <c r="I72"/>
      <c r="J72"/>
      <c r="K72"/>
      <c r="L72"/>
      <c r="M72"/>
      <c r="N72"/>
      <c r="O72"/>
    </row>
    <row r="73" spans="4:15" x14ac:dyDescent="0.25">
      <c r="D73"/>
      <c r="E73" s="5"/>
      <c r="F73"/>
      <c r="H73" s="6"/>
      <c r="I73"/>
      <c r="J73" s="5"/>
      <c r="K73"/>
      <c r="L73"/>
      <c r="M73"/>
      <c r="N73"/>
      <c r="O73"/>
    </row>
    <row r="74" spans="4:15" x14ac:dyDescent="0.25">
      <c r="D74"/>
      <c r="E74" s="5"/>
      <c r="F74"/>
      <c r="H74"/>
      <c r="I74"/>
      <c r="J74"/>
      <c r="K74"/>
      <c r="L74"/>
      <c r="M74"/>
      <c r="N74"/>
      <c r="O74"/>
    </row>
    <row r="75" spans="4:15" x14ac:dyDescent="0.25">
      <c r="D75"/>
      <c r="E75" s="5"/>
      <c r="F75"/>
      <c r="H75" s="5"/>
      <c r="I75" s="5"/>
      <c r="J75" s="5"/>
      <c r="K75"/>
      <c r="L75"/>
      <c r="M75"/>
      <c r="N75"/>
      <c r="O75"/>
    </row>
    <row r="76" spans="4:15" x14ac:dyDescent="0.25">
      <c r="D76"/>
      <c r="E76" s="5"/>
      <c r="F76"/>
      <c r="H76"/>
      <c r="I76"/>
      <c r="J76"/>
      <c r="K76"/>
      <c r="L76"/>
      <c r="M76"/>
      <c r="N76"/>
      <c r="O76"/>
    </row>
    <row r="77" spans="4:15" x14ac:dyDescent="0.25">
      <c r="D77"/>
      <c r="E77" s="5"/>
      <c r="F77"/>
      <c r="H77" s="6">
        <f>H71-H73</f>
        <v>0</v>
      </c>
      <c r="I77" s="6">
        <f>I71-I73</f>
        <v>0</v>
      </c>
      <c r="J77" s="6">
        <f>J71-J73</f>
        <v>0</v>
      </c>
      <c r="K77"/>
      <c r="L77"/>
      <c r="M77"/>
      <c r="N77"/>
      <c r="O77"/>
    </row>
    <row r="78" spans="4:15" x14ac:dyDescent="0.25">
      <c r="D78"/>
      <c r="E78" s="5"/>
      <c r="F78"/>
      <c r="G78"/>
      <c r="H78"/>
      <c r="I78"/>
      <c r="J78"/>
      <c r="K78"/>
      <c r="L78"/>
      <c r="M78"/>
      <c r="N78"/>
    </row>
    <row r="79" spans="4:15" x14ac:dyDescent="0.25">
      <c r="D79"/>
      <c r="E79" s="5"/>
      <c r="F79"/>
      <c r="G79"/>
      <c r="H79"/>
      <c r="I79"/>
      <c r="J79"/>
      <c r="K79"/>
      <c r="L79"/>
      <c r="M79"/>
      <c r="N79"/>
    </row>
    <row r="80" spans="4:15" ht="23.25" x14ac:dyDescent="0.35">
      <c r="D80" s="4" t="s">
        <v>3</v>
      </c>
    </row>
    <row r="82" spans="4:5" ht="21" x14ac:dyDescent="0.35">
      <c r="D82" s="3" t="s">
        <v>2</v>
      </c>
      <c r="E82" s="2">
        <v>1658718000</v>
      </c>
    </row>
    <row r="83" spans="4:5" ht="21" x14ac:dyDescent="0.35">
      <c r="D83" s="3" t="s">
        <v>1</v>
      </c>
      <c r="E83" s="2">
        <v>53282000</v>
      </c>
    </row>
    <row r="84" spans="4:5" ht="21" x14ac:dyDescent="0.35">
      <c r="D84" s="3" t="s">
        <v>0</v>
      </c>
      <c r="E84" s="2">
        <f>SUM(E82:E83)</f>
        <v>1712000000</v>
      </c>
    </row>
  </sheetData>
  <mergeCells count="12">
    <mergeCell ref="V30:W30"/>
    <mergeCell ref="X30:Y30"/>
    <mergeCell ref="O31:P31"/>
    <mergeCell ref="V31:W31"/>
    <mergeCell ref="X31:Y31"/>
    <mergeCell ref="O30:P30"/>
    <mergeCell ref="S30:T30"/>
    <mergeCell ref="I16:J16"/>
    <mergeCell ref="O16:P16"/>
    <mergeCell ref="S16:T16"/>
    <mergeCell ref="V16:W16"/>
    <mergeCell ref="X16:Y1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AW84"/>
  <sheetViews>
    <sheetView topLeftCell="A3" zoomScale="87" zoomScaleNormal="87" workbookViewId="0">
      <pane xSplit="2" ySplit="4" topLeftCell="C7" activePane="bottomRight" state="frozen"/>
      <selection activeCell="A3" sqref="A3"/>
      <selection pane="topRight" activeCell="C3" sqref="C3"/>
      <selection pane="bottomLeft" activeCell="A7" sqref="A7"/>
      <selection pane="bottomRight" activeCell="H31" sqref="H31"/>
    </sheetView>
  </sheetViews>
  <sheetFormatPr defaultColWidth="9.140625" defaultRowHeight="15" outlineLevelRow="1" x14ac:dyDescent="0.25"/>
  <cols>
    <col min="1" max="1" width="9.140625" style="1"/>
    <col min="2" max="2" width="20.42578125" style="1" customWidth="1"/>
    <col min="3" max="3" width="9.7109375" style="1" customWidth="1"/>
    <col min="4" max="4" width="46" style="1" customWidth="1"/>
    <col min="5" max="5" width="5.28515625" style="1" customWidth="1"/>
    <col min="6" max="6" width="6.7109375" style="1" customWidth="1"/>
    <col min="7" max="7" width="8.5703125" style="1" customWidth="1"/>
    <col min="8" max="8" width="17.85546875" style="1" customWidth="1"/>
    <col min="9" max="9" width="18.5703125" style="1" customWidth="1"/>
    <col min="10" max="10" width="17.7109375" style="1" customWidth="1"/>
    <col min="11" max="11" width="21" style="1" customWidth="1"/>
    <col min="12" max="12" width="22" style="1" customWidth="1"/>
    <col min="13" max="13" width="22.28515625" style="1" customWidth="1"/>
    <col min="14" max="14" width="22.140625" style="1" customWidth="1"/>
    <col min="15" max="15" width="22.85546875" style="1" customWidth="1"/>
    <col min="16" max="16" width="21.7109375" style="1" customWidth="1"/>
    <col min="17" max="17" width="18.140625" style="1" customWidth="1"/>
    <col min="18" max="18" width="20.5703125" style="1" customWidth="1"/>
    <col min="19" max="19" width="22.42578125" style="1" customWidth="1"/>
    <col min="20" max="20" width="21" style="1" customWidth="1"/>
    <col min="21" max="21" width="18.85546875" style="1" customWidth="1"/>
    <col min="22" max="24" width="14.85546875" style="1" customWidth="1"/>
    <col min="25" max="25" width="15.5703125" style="1" customWidth="1"/>
    <col min="26" max="26" width="24.28515625" style="1" customWidth="1"/>
    <col min="27" max="27" width="19.28515625" style="1" customWidth="1"/>
    <col min="28" max="28" width="17.7109375" style="1" customWidth="1"/>
    <col min="29" max="29" width="21.140625" style="1" customWidth="1"/>
    <col min="30" max="31" width="24.7109375" style="1" customWidth="1"/>
    <col min="32" max="32" width="22.5703125" style="1" customWidth="1"/>
    <col min="33" max="33" width="3.85546875" style="1" customWidth="1"/>
    <col min="34" max="34" width="16" style="1" bestFit="1" customWidth="1"/>
    <col min="35" max="35" width="19.7109375" style="1" bestFit="1" customWidth="1"/>
    <col min="36" max="43" width="15.28515625" style="1" customWidth="1"/>
    <col min="44" max="44" width="18.140625" style="1" customWidth="1"/>
    <col min="45" max="45" width="17.140625" style="1" customWidth="1"/>
    <col min="46" max="46" width="16" style="1" customWidth="1"/>
    <col min="47" max="47" width="12.42578125" style="1" customWidth="1"/>
    <col min="48" max="48" width="14.5703125" style="1" customWidth="1"/>
    <col min="49" max="49" width="12.5703125" style="1" customWidth="1"/>
    <col min="50" max="16384" width="9.140625" style="1"/>
  </cols>
  <sheetData>
    <row r="1" spans="1:45" outlineLevel="1" x14ac:dyDescent="0.25">
      <c r="C1" s="95" t="s">
        <v>95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 t="s">
        <v>94</v>
      </c>
      <c r="AF1" s="95" t="s">
        <v>93</v>
      </c>
      <c r="AG1" s="95"/>
      <c r="AH1" s="95" t="s">
        <v>92</v>
      </c>
      <c r="AI1" s="95" t="s">
        <v>91</v>
      </c>
      <c r="AJ1" s="95" t="s">
        <v>90</v>
      </c>
      <c r="AK1" s="95" t="s">
        <v>89</v>
      </c>
      <c r="AL1" s="95"/>
      <c r="AM1" s="95"/>
      <c r="AN1" s="95"/>
      <c r="AO1" s="95"/>
      <c r="AP1" s="95" t="s">
        <v>88</v>
      </c>
      <c r="AQ1" s="95" t="s">
        <v>87</v>
      </c>
    </row>
    <row r="2" spans="1:45" ht="130.35" customHeight="1" outlineLevel="1" x14ac:dyDescent="0.25">
      <c r="C2" s="95">
        <v>1</v>
      </c>
      <c r="D2" s="95">
        <v>2</v>
      </c>
      <c r="E2" s="95">
        <v>3</v>
      </c>
      <c r="F2" s="95">
        <v>4</v>
      </c>
      <c r="G2" s="95">
        <v>5</v>
      </c>
      <c r="H2" s="95">
        <v>6</v>
      </c>
      <c r="I2" s="95">
        <v>7</v>
      </c>
      <c r="J2" s="95">
        <v>8</v>
      </c>
      <c r="K2" s="95">
        <v>9</v>
      </c>
      <c r="L2" s="95">
        <v>10</v>
      </c>
      <c r="M2" s="95">
        <v>11</v>
      </c>
      <c r="N2" s="95">
        <v>12</v>
      </c>
      <c r="O2" s="95">
        <v>13</v>
      </c>
      <c r="P2" s="95">
        <v>14</v>
      </c>
      <c r="Q2" s="95">
        <v>15</v>
      </c>
      <c r="R2" s="95">
        <v>16</v>
      </c>
      <c r="S2" s="95">
        <v>17</v>
      </c>
      <c r="T2" s="95">
        <v>18</v>
      </c>
      <c r="U2" s="95">
        <v>19</v>
      </c>
      <c r="V2" s="95">
        <v>20</v>
      </c>
      <c r="W2" s="95">
        <v>21</v>
      </c>
      <c r="X2" s="95">
        <v>22</v>
      </c>
      <c r="Y2" s="95">
        <v>23</v>
      </c>
      <c r="Z2" s="95">
        <v>24</v>
      </c>
      <c r="AA2" s="95">
        <v>25</v>
      </c>
      <c r="AB2" s="95">
        <v>26</v>
      </c>
      <c r="AC2" s="95">
        <v>27</v>
      </c>
      <c r="AD2" s="95">
        <v>28</v>
      </c>
      <c r="AE2" s="95">
        <v>29</v>
      </c>
      <c r="AF2" s="95">
        <v>30</v>
      </c>
      <c r="AG2" s="95"/>
      <c r="AH2" s="95">
        <v>32</v>
      </c>
      <c r="AI2" s="95">
        <v>33</v>
      </c>
      <c r="AJ2" s="95">
        <v>34</v>
      </c>
      <c r="AK2" s="95">
        <v>35</v>
      </c>
      <c r="AL2" s="95">
        <v>36</v>
      </c>
      <c r="AM2" s="95"/>
      <c r="AN2" s="95">
        <v>38</v>
      </c>
      <c r="AO2" s="95">
        <v>39</v>
      </c>
      <c r="AP2" s="95">
        <v>40</v>
      </c>
      <c r="AQ2" s="95">
        <v>41</v>
      </c>
    </row>
    <row r="3" spans="1:45" s="59" customFormat="1" ht="130.35" customHeight="1" x14ac:dyDescent="0.25">
      <c r="C3" s="94"/>
      <c r="D3" s="93" t="s">
        <v>86</v>
      </c>
      <c r="E3" s="1"/>
      <c r="F3" s="1"/>
      <c r="I3" s="45" t="s">
        <v>56</v>
      </c>
      <c r="J3" s="45" t="s">
        <v>55</v>
      </c>
      <c r="K3" s="45" t="s">
        <v>69</v>
      </c>
      <c r="L3" s="45" t="s">
        <v>53</v>
      </c>
      <c r="M3" s="45" t="s">
        <v>68</v>
      </c>
      <c r="N3" s="45" t="s">
        <v>51</v>
      </c>
      <c r="O3" s="45" t="s">
        <v>85</v>
      </c>
      <c r="P3" s="45"/>
      <c r="Q3" s="45" t="s">
        <v>84</v>
      </c>
      <c r="R3" s="45"/>
      <c r="S3" s="92" t="s">
        <v>83</v>
      </c>
      <c r="T3" s="45" t="s">
        <v>82</v>
      </c>
      <c r="U3" s="45"/>
      <c r="V3" s="45" t="s">
        <v>81</v>
      </c>
      <c r="W3" s="45"/>
      <c r="X3" s="45" t="s">
        <v>80</v>
      </c>
      <c r="Y3" s="45"/>
      <c r="Z3" s="45" t="s">
        <v>79</v>
      </c>
      <c r="AA3" s="45" t="s">
        <v>78</v>
      </c>
      <c r="AB3" s="45" t="s">
        <v>39</v>
      </c>
      <c r="AC3" s="45" t="s">
        <v>77</v>
      </c>
      <c r="AD3" s="45" t="s">
        <v>76</v>
      </c>
      <c r="AE3" s="45" t="s">
        <v>36</v>
      </c>
      <c r="AF3" s="45" t="s">
        <v>35</v>
      </c>
      <c r="AG3" s="45"/>
      <c r="AH3" s="45" t="s">
        <v>34</v>
      </c>
      <c r="AI3" s="45" t="s">
        <v>33</v>
      </c>
      <c r="AJ3" s="45" t="s">
        <v>65</v>
      </c>
      <c r="AK3" s="45" t="s">
        <v>64</v>
      </c>
      <c r="AL3" s="45"/>
      <c r="AM3" s="45" t="s">
        <v>75</v>
      </c>
      <c r="AN3" s="45" t="s">
        <v>74</v>
      </c>
      <c r="AO3" s="45" t="s">
        <v>63</v>
      </c>
      <c r="AP3" s="45" t="s">
        <v>62</v>
      </c>
      <c r="AQ3" s="91" t="s">
        <v>61</v>
      </c>
    </row>
    <row r="4" spans="1:45" s="85" customFormat="1" ht="28.5" customHeight="1" x14ac:dyDescent="0.25">
      <c r="A4" s="85" t="s">
        <v>73</v>
      </c>
      <c r="B4" s="85" t="s">
        <v>60</v>
      </c>
      <c r="D4" s="90"/>
      <c r="E4" s="90"/>
      <c r="F4" s="89"/>
      <c r="G4" s="88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</row>
    <row r="5" spans="1:45" s="54" customFormat="1" ht="18.75" x14ac:dyDescent="0.25">
      <c r="C5" s="27" t="s">
        <v>72</v>
      </c>
      <c r="D5" s="27"/>
      <c r="E5" s="84"/>
      <c r="F5" s="83"/>
      <c r="G5" s="83"/>
      <c r="H5" s="83"/>
      <c r="I5" s="82">
        <v>7</v>
      </c>
      <c r="J5" s="82">
        <v>8</v>
      </c>
      <c r="K5" s="82">
        <v>9</v>
      </c>
      <c r="L5" s="82">
        <v>10</v>
      </c>
      <c r="M5" s="82">
        <v>11</v>
      </c>
      <c r="N5" s="82">
        <v>12</v>
      </c>
      <c r="O5" s="82">
        <v>13</v>
      </c>
      <c r="P5" s="82">
        <v>14</v>
      </c>
      <c r="Q5" s="82">
        <v>15</v>
      </c>
      <c r="R5" s="82">
        <v>16</v>
      </c>
      <c r="S5" s="82">
        <v>17</v>
      </c>
      <c r="T5" s="82">
        <v>18</v>
      </c>
      <c r="U5" s="82">
        <v>19</v>
      </c>
      <c r="V5" s="82">
        <v>20</v>
      </c>
      <c r="W5" s="82">
        <v>21</v>
      </c>
      <c r="X5" s="82">
        <v>22</v>
      </c>
      <c r="Y5" s="82">
        <v>23</v>
      </c>
      <c r="Z5" s="82">
        <v>24</v>
      </c>
      <c r="AA5" s="82">
        <v>25</v>
      </c>
      <c r="AB5" s="82">
        <v>26</v>
      </c>
      <c r="AC5" s="82">
        <v>27</v>
      </c>
      <c r="AD5" s="82">
        <v>28</v>
      </c>
      <c r="AE5" s="82">
        <v>29</v>
      </c>
      <c r="AF5" s="82">
        <v>30</v>
      </c>
      <c r="AG5" s="82">
        <v>31</v>
      </c>
      <c r="AH5" s="82">
        <v>32</v>
      </c>
      <c r="AI5" s="82">
        <v>33</v>
      </c>
      <c r="AJ5" s="82">
        <v>34</v>
      </c>
      <c r="AK5" s="82">
        <v>35</v>
      </c>
      <c r="AL5" s="82">
        <v>36</v>
      </c>
      <c r="AM5" s="82">
        <v>37</v>
      </c>
      <c r="AN5" s="82">
        <v>38</v>
      </c>
      <c r="AO5" s="82">
        <v>39</v>
      </c>
      <c r="AP5" s="82">
        <v>40</v>
      </c>
      <c r="AQ5" s="82">
        <v>41</v>
      </c>
    </row>
    <row r="6" spans="1:45" s="54" customFormat="1" ht="76.5" x14ac:dyDescent="0.25">
      <c r="C6" s="25" t="s">
        <v>24</v>
      </c>
      <c r="D6" s="81" t="s">
        <v>29</v>
      </c>
      <c r="E6" s="48" t="s">
        <v>71</v>
      </c>
      <c r="F6" s="47" t="s">
        <v>70</v>
      </c>
      <c r="H6" s="48" t="s">
        <v>26</v>
      </c>
      <c r="I6" s="47" t="s">
        <v>56</v>
      </c>
      <c r="J6" s="47" t="s">
        <v>55</v>
      </c>
      <c r="K6" s="47" t="s">
        <v>69</v>
      </c>
      <c r="L6" s="47" t="s">
        <v>53</v>
      </c>
      <c r="M6" s="47" t="s">
        <v>68</v>
      </c>
      <c r="N6" s="47" t="s">
        <v>51</v>
      </c>
      <c r="O6" s="47" t="s">
        <v>50</v>
      </c>
      <c r="P6" s="80"/>
      <c r="Q6" s="47" t="s">
        <v>48</v>
      </c>
      <c r="R6" s="1"/>
      <c r="S6" s="47" t="s">
        <v>47</v>
      </c>
      <c r="T6" s="47" t="s">
        <v>67</v>
      </c>
      <c r="U6" s="1"/>
      <c r="V6" s="47" t="s">
        <v>45</v>
      </c>
      <c r="W6" s="80"/>
      <c r="X6" s="47" t="s">
        <v>43</v>
      </c>
      <c r="Y6" s="80"/>
      <c r="Z6" s="47" t="s">
        <v>41</v>
      </c>
      <c r="AA6" s="47" t="s">
        <v>40</v>
      </c>
      <c r="AB6" s="47" t="s">
        <v>39</v>
      </c>
      <c r="AC6" s="47" t="s">
        <v>38</v>
      </c>
      <c r="AD6" s="47" t="s">
        <v>37</v>
      </c>
      <c r="AE6" s="79" t="s">
        <v>66</v>
      </c>
      <c r="AF6" s="79" t="s">
        <v>66</v>
      </c>
      <c r="AG6" s="79"/>
      <c r="AH6" s="79" t="s">
        <v>66</v>
      </c>
      <c r="AI6" s="79" t="s">
        <v>66</v>
      </c>
      <c r="AJ6" s="77" t="s">
        <v>65</v>
      </c>
      <c r="AK6" s="77" t="s">
        <v>64</v>
      </c>
      <c r="AO6" s="78" t="s">
        <v>63</v>
      </c>
      <c r="AP6" s="77" t="s">
        <v>62</v>
      </c>
      <c r="AQ6" s="76" t="s">
        <v>61</v>
      </c>
    </row>
    <row r="7" spans="1:45" s="54" customFormat="1" ht="15.75" x14ac:dyDescent="0.25">
      <c r="B7" s="54" t="s">
        <v>60</v>
      </c>
      <c r="C7" s="20" t="s">
        <v>22</v>
      </c>
      <c r="D7" s="42" t="s">
        <v>21</v>
      </c>
      <c r="E7" s="40">
        <f t="shared" ref="E7:E14" si="0">+F7</f>
        <v>0</v>
      </c>
      <c r="F7" s="39">
        <f t="shared" ref="F7:F14" si="1">H7</f>
        <v>0</v>
      </c>
      <c r="H7" s="40">
        <f t="shared" ref="H7:H14" si="2">SUM(I7:AQ7)</f>
        <v>0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75"/>
      <c r="AS7" s="75"/>
    </row>
    <row r="8" spans="1:45" s="54" customFormat="1" ht="15.75" x14ac:dyDescent="0.25">
      <c r="B8" s="54" t="s">
        <v>60</v>
      </c>
      <c r="C8" s="15" t="s">
        <v>20</v>
      </c>
      <c r="D8" s="41" t="s">
        <v>19</v>
      </c>
      <c r="E8" s="40">
        <f t="shared" si="0"/>
        <v>0</v>
      </c>
      <c r="F8" s="39">
        <f t="shared" si="1"/>
        <v>0</v>
      </c>
      <c r="H8" s="40">
        <f t="shared" si="2"/>
        <v>0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75"/>
      <c r="AS8" s="75"/>
    </row>
    <row r="9" spans="1:45" s="54" customFormat="1" ht="15.75" x14ac:dyDescent="0.25">
      <c r="B9" s="54" t="s">
        <v>60</v>
      </c>
      <c r="C9" s="15" t="s">
        <v>18</v>
      </c>
      <c r="D9" s="41" t="s">
        <v>17</v>
      </c>
      <c r="E9" s="40">
        <f t="shared" si="0"/>
        <v>0</v>
      </c>
      <c r="F9" s="39">
        <f t="shared" si="1"/>
        <v>0</v>
      </c>
      <c r="H9" s="40">
        <f t="shared" si="2"/>
        <v>0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75"/>
      <c r="AS9" s="75"/>
    </row>
    <row r="10" spans="1:45" s="54" customFormat="1" ht="15.75" x14ac:dyDescent="0.25">
      <c r="B10" s="54" t="s">
        <v>60</v>
      </c>
      <c r="C10" s="15" t="s">
        <v>16</v>
      </c>
      <c r="D10" s="41" t="s">
        <v>15</v>
      </c>
      <c r="E10" s="40">
        <f t="shared" si="0"/>
        <v>0</v>
      </c>
      <c r="F10" s="39">
        <f t="shared" si="1"/>
        <v>0</v>
      </c>
      <c r="H10" s="40">
        <f t="shared" si="2"/>
        <v>0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75"/>
      <c r="AS10" s="75"/>
    </row>
    <row r="11" spans="1:45" s="54" customFormat="1" ht="15.75" x14ac:dyDescent="0.25">
      <c r="B11" s="54" t="s">
        <v>60</v>
      </c>
      <c r="C11" s="15" t="s">
        <v>14</v>
      </c>
      <c r="D11" s="41" t="s">
        <v>13</v>
      </c>
      <c r="E11" s="40">
        <f t="shared" si="0"/>
        <v>0</v>
      </c>
      <c r="F11" s="39">
        <f t="shared" si="1"/>
        <v>0</v>
      </c>
      <c r="H11" s="40">
        <f t="shared" si="2"/>
        <v>0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75"/>
      <c r="AS11" s="75"/>
    </row>
    <row r="12" spans="1:45" s="54" customFormat="1" ht="15.75" x14ac:dyDescent="0.25">
      <c r="B12" s="54" t="s">
        <v>60</v>
      </c>
      <c r="C12" s="15" t="s">
        <v>12</v>
      </c>
      <c r="D12" s="41" t="s">
        <v>11</v>
      </c>
      <c r="E12" s="40">
        <f t="shared" si="0"/>
        <v>0</v>
      </c>
      <c r="F12" s="39">
        <f t="shared" si="1"/>
        <v>0</v>
      </c>
      <c r="H12" s="40">
        <f t="shared" si="2"/>
        <v>0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75"/>
      <c r="AS12" s="75"/>
    </row>
    <row r="13" spans="1:45" s="54" customFormat="1" ht="15.75" x14ac:dyDescent="0.25">
      <c r="B13" s="54" t="s">
        <v>60</v>
      </c>
      <c r="C13" s="15" t="s">
        <v>10</v>
      </c>
      <c r="D13" s="41" t="s">
        <v>9</v>
      </c>
      <c r="E13" s="40">
        <f t="shared" si="0"/>
        <v>0</v>
      </c>
      <c r="F13" s="39">
        <f t="shared" si="1"/>
        <v>0</v>
      </c>
      <c r="H13" s="40">
        <f t="shared" si="2"/>
        <v>0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75"/>
      <c r="AS13" s="75"/>
    </row>
    <row r="14" spans="1:45" s="54" customFormat="1" ht="15.75" x14ac:dyDescent="0.25">
      <c r="B14" s="54" t="s">
        <v>60</v>
      </c>
      <c r="C14" s="15" t="s">
        <v>8</v>
      </c>
      <c r="D14" s="41" t="s">
        <v>7</v>
      </c>
      <c r="E14" s="40">
        <f t="shared" si="0"/>
        <v>0</v>
      </c>
      <c r="F14" s="39">
        <f t="shared" si="1"/>
        <v>0</v>
      </c>
      <c r="H14" s="40">
        <f t="shared" si="2"/>
        <v>0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75"/>
      <c r="AS14" s="75"/>
    </row>
    <row r="15" spans="1:45" s="54" customFormat="1" ht="15.75" x14ac:dyDescent="0.25">
      <c r="B15" s="54" t="s">
        <v>60</v>
      </c>
      <c r="C15" s="38" t="s">
        <v>5</v>
      </c>
      <c r="D15" s="37" t="s">
        <v>4</v>
      </c>
      <c r="E15" s="36">
        <f>SUM(E7:E14)</f>
        <v>0</v>
      </c>
      <c r="F15" s="36">
        <f>SUM(F7:F14)</f>
        <v>0</v>
      </c>
      <c r="G15" s="57"/>
      <c r="H15" s="40">
        <f t="shared" ref="H15:O15" si="3">SUM(H7:H14)</f>
        <v>0</v>
      </c>
      <c r="I15" s="36">
        <f t="shared" si="3"/>
        <v>0</v>
      </c>
      <c r="J15" s="36">
        <f t="shared" si="3"/>
        <v>0</v>
      </c>
      <c r="K15" s="36">
        <f t="shared" si="3"/>
        <v>0</v>
      </c>
      <c r="L15" s="36">
        <f t="shared" si="3"/>
        <v>0</v>
      </c>
      <c r="M15" s="36">
        <f t="shared" si="3"/>
        <v>0</v>
      </c>
      <c r="N15" s="36">
        <f t="shared" si="3"/>
        <v>0</v>
      </c>
      <c r="O15" s="36">
        <f t="shared" si="3"/>
        <v>0</v>
      </c>
      <c r="P15" s="74"/>
      <c r="Q15" s="36">
        <f>SUM(Q7:Q14)</f>
        <v>0</v>
      </c>
      <c r="R15" s="1"/>
      <c r="S15" s="36">
        <f>SUM(S7:S14)</f>
        <v>0</v>
      </c>
      <c r="T15" s="36">
        <f>SUM(T7:T14)</f>
        <v>0</v>
      </c>
      <c r="U15" s="1"/>
      <c r="V15" s="36">
        <f>SUM(V7:V14)</f>
        <v>0</v>
      </c>
      <c r="W15" s="74"/>
      <c r="X15" s="36">
        <f>SUM(X7:X14)</f>
        <v>0</v>
      </c>
      <c r="Y15" s="74"/>
      <c r="Z15" s="36">
        <f t="shared" ref="Z15:AF15" si="4">SUM(Z7:Z14)</f>
        <v>0</v>
      </c>
      <c r="AA15" s="36">
        <f t="shared" si="4"/>
        <v>0</v>
      </c>
      <c r="AB15" s="36">
        <f t="shared" si="4"/>
        <v>0</v>
      </c>
      <c r="AC15" s="36">
        <f t="shared" si="4"/>
        <v>0</v>
      </c>
      <c r="AD15" s="36">
        <f t="shared" si="4"/>
        <v>0</v>
      </c>
      <c r="AE15" s="36">
        <f t="shared" si="4"/>
        <v>0</v>
      </c>
      <c r="AF15" s="36">
        <f t="shared" si="4"/>
        <v>0</v>
      </c>
      <c r="AG15" s="36"/>
      <c r="AH15" s="36">
        <f t="shared" ref="AH15:AQ15" si="5">SUM(AH7:AH14)</f>
        <v>0</v>
      </c>
      <c r="AI15" s="36">
        <f t="shared" si="5"/>
        <v>0</v>
      </c>
      <c r="AJ15" s="36">
        <f t="shared" si="5"/>
        <v>0</v>
      </c>
      <c r="AK15" s="36">
        <f t="shared" si="5"/>
        <v>0</v>
      </c>
      <c r="AL15" s="36">
        <f t="shared" si="5"/>
        <v>0</v>
      </c>
      <c r="AM15" s="36">
        <f t="shared" si="5"/>
        <v>0</v>
      </c>
      <c r="AN15" s="36">
        <f t="shared" si="5"/>
        <v>0</v>
      </c>
      <c r="AO15" s="36">
        <f t="shared" si="5"/>
        <v>0</v>
      </c>
      <c r="AP15" s="36">
        <f t="shared" si="5"/>
        <v>0</v>
      </c>
      <c r="AQ15" s="73">
        <f t="shared" si="5"/>
        <v>0</v>
      </c>
      <c r="AR15" s="72"/>
      <c r="AS15" s="72"/>
    </row>
    <row r="16" spans="1:45" s="67" customFormat="1" ht="15.75" x14ac:dyDescent="0.25">
      <c r="H16" s="71"/>
      <c r="I16" s="286">
        <f>I15+J15</f>
        <v>0</v>
      </c>
      <c r="J16" s="287"/>
      <c r="O16" s="286">
        <f>O15+P15</f>
        <v>0</v>
      </c>
      <c r="P16" s="287"/>
      <c r="Q16" s="70"/>
      <c r="R16" s="1"/>
      <c r="S16" s="288">
        <f>S15+T15</f>
        <v>0</v>
      </c>
      <c r="T16" s="288"/>
      <c r="U16" s="1"/>
      <c r="V16" s="288">
        <f>V15+W15</f>
        <v>0</v>
      </c>
      <c r="W16" s="288"/>
      <c r="X16" s="288"/>
      <c r="Y16" s="288"/>
      <c r="AG16" s="69"/>
      <c r="AI16" s="68"/>
      <c r="AR16" s="1"/>
      <c r="AS16" s="1"/>
    </row>
    <row r="17" spans="2:45" s="33" customFormat="1" ht="15.75" outlineLevel="1" x14ac:dyDescent="0.25">
      <c r="AR17" s="34"/>
      <c r="AS17" s="34"/>
    </row>
    <row r="18" spans="2:45" ht="21" customHeight="1" x14ac:dyDescent="0.3">
      <c r="J18" s="31"/>
      <c r="K18" s="66"/>
      <c r="W18" s="65"/>
      <c r="Z18" s="31"/>
    </row>
    <row r="19" spans="2:45" s="27" customFormat="1" ht="18.75" x14ac:dyDescent="0.25">
      <c r="C19" s="27" t="s">
        <v>59</v>
      </c>
      <c r="I19" s="27" t="s">
        <v>58</v>
      </c>
      <c r="J19" s="27" t="s">
        <v>58</v>
      </c>
      <c r="K19" s="27" t="s">
        <v>58</v>
      </c>
      <c r="L19" s="27" t="s">
        <v>58</v>
      </c>
      <c r="M19" s="27" t="s">
        <v>58</v>
      </c>
      <c r="N19" s="27" t="s">
        <v>58</v>
      </c>
      <c r="O19" s="27" t="s">
        <v>58</v>
      </c>
      <c r="Q19" s="27" t="s">
        <v>58</v>
      </c>
      <c r="R19" s="1" t="s">
        <v>58</v>
      </c>
      <c r="S19" s="27" t="s">
        <v>58</v>
      </c>
      <c r="T19" s="27" t="s">
        <v>58</v>
      </c>
      <c r="U19" s="1" t="s">
        <v>58</v>
      </c>
      <c r="V19" s="27" t="s">
        <v>58</v>
      </c>
      <c r="X19" s="27" t="s">
        <v>58</v>
      </c>
      <c r="AA19" s="27" t="s">
        <v>58</v>
      </c>
      <c r="AB19" s="27" t="s">
        <v>58</v>
      </c>
      <c r="AR19" s="49"/>
      <c r="AS19" s="49"/>
    </row>
    <row r="20" spans="2:45" s="59" customFormat="1" ht="78.75" x14ac:dyDescent="0.25">
      <c r="C20" s="48" t="s">
        <v>24</v>
      </c>
      <c r="D20" s="48" t="s">
        <v>29</v>
      </c>
      <c r="E20" s="48"/>
      <c r="F20" s="46"/>
      <c r="H20" s="48" t="s">
        <v>57</v>
      </c>
      <c r="I20" s="64" t="s">
        <v>56</v>
      </c>
      <c r="J20" s="64" t="s">
        <v>55</v>
      </c>
      <c r="K20" s="64" t="s">
        <v>54</v>
      </c>
      <c r="L20" s="64" t="s">
        <v>53</v>
      </c>
      <c r="M20" s="64" t="s">
        <v>52</v>
      </c>
      <c r="N20" s="64" t="s">
        <v>51</v>
      </c>
      <c r="O20" s="62" t="s">
        <v>50</v>
      </c>
      <c r="P20" s="63" t="s">
        <v>49</v>
      </c>
      <c r="Q20" s="62" t="s">
        <v>48</v>
      </c>
      <c r="R20" s="1"/>
      <c r="S20" s="62" t="s">
        <v>47</v>
      </c>
      <c r="T20" s="62" t="s">
        <v>46</v>
      </c>
      <c r="U20" s="1"/>
      <c r="V20" s="62" t="s">
        <v>45</v>
      </c>
      <c r="W20" s="63" t="s">
        <v>44</v>
      </c>
      <c r="X20" s="62" t="s">
        <v>43</v>
      </c>
      <c r="Y20" s="63" t="s">
        <v>42</v>
      </c>
      <c r="Z20" s="62" t="s">
        <v>41</v>
      </c>
      <c r="AA20" s="62" t="s">
        <v>40</v>
      </c>
      <c r="AB20" s="62" t="s">
        <v>39</v>
      </c>
      <c r="AC20" s="62" t="s">
        <v>38</v>
      </c>
      <c r="AD20" s="62" t="s">
        <v>37</v>
      </c>
      <c r="AE20" s="61" t="s">
        <v>36</v>
      </c>
      <c r="AF20" s="61" t="s">
        <v>35</v>
      </c>
      <c r="AG20" s="61"/>
      <c r="AH20" s="61" t="s">
        <v>34</v>
      </c>
      <c r="AI20" s="61" t="s">
        <v>33</v>
      </c>
      <c r="AJ20" s="59" t="str">
        <f t="shared" ref="AJ20:AQ20" si="6">AJ3</f>
        <v>Prosecuzione progetto Post Acuta per homeless</v>
      </c>
      <c r="AK20" s="59" t="str">
        <f t="shared" si="6"/>
        <v>Prosecuzione progetto Counseling Autismo</v>
      </c>
      <c r="AL20" s="59">
        <f t="shared" si="6"/>
        <v>0</v>
      </c>
      <c r="AM20" s="59" t="str">
        <f t="shared" si="6"/>
        <v>VACCINAZIONI AL DOMICILIO</v>
      </c>
      <c r="AN20" s="59" t="str">
        <f t="shared" si="6"/>
        <v>altro</v>
      </c>
      <c r="AO20" s="59" t="str">
        <f t="shared" si="6"/>
        <v>DGR 1746</v>
      </c>
      <c r="AP20" s="59" t="str">
        <f t="shared" si="6"/>
        <v>Riabilitazione minori</v>
      </c>
      <c r="AQ20" s="59" t="str">
        <f t="shared" si="6"/>
        <v>Case management</v>
      </c>
      <c r="AR20" s="60"/>
      <c r="AS20" s="60"/>
    </row>
    <row r="21" spans="2:45" s="54" customFormat="1" ht="15.75" x14ac:dyDescent="0.25">
      <c r="B21" s="54" t="s">
        <v>32</v>
      </c>
      <c r="C21" s="20" t="s">
        <v>22</v>
      </c>
      <c r="D21" s="42" t="s">
        <v>21</v>
      </c>
      <c r="E21" s="40"/>
      <c r="F21" s="35"/>
      <c r="G21" s="57"/>
      <c r="H21" s="40">
        <f t="shared" ref="H21:H29" si="7">SUM(I21:AS21)</f>
        <v>4497635.7469850052</v>
      </c>
      <c r="I21" s="58">
        <f>I36+I49</f>
        <v>0</v>
      </c>
      <c r="J21" s="58">
        <f t="shared" ref="J21:AQ28" si="8">J36+J49</f>
        <v>271024.05340000021</v>
      </c>
      <c r="K21" s="58">
        <f t="shared" si="8"/>
        <v>42740.307600000029</v>
      </c>
      <c r="L21" s="58">
        <f t="shared" si="8"/>
        <v>73595.909600000043</v>
      </c>
      <c r="M21" s="58">
        <f t="shared" si="8"/>
        <v>67151.642000000022</v>
      </c>
      <c r="N21" s="58">
        <f t="shared" si="8"/>
        <v>76244.88440000001</v>
      </c>
      <c r="O21" s="58">
        <f t="shared" si="8"/>
        <v>250954.67782128695</v>
      </c>
      <c r="P21" s="58">
        <f t="shared" si="8"/>
        <v>0</v>
      </c>
      <c r="Q21" s="58">
        <f t="shared" si="8"/>
        <v>1229907.3319642856</v>
      </c>
      <c r="R21" s="58">
        <f t="shared" si="8"/>
        <v>0</v>
      </c>
      <c r="S21" s="58">
        <f t="shared" si="8"/>
        <v>272150.71120000025</v>
      </c>
      <c r="T21" s="58">
        <f t="shared" si="8"/>
        <v>12563.047600000013</v>
      </c>
      <c r="U21" s="58">
        <f t="shared" si="8"/>
        <v>0</v>
      </c>
      <c r="V21" s="58">
        <f t="shared" si="8"/>
        <v>1815222.854778083</v>
      </c>
      <c r="W21" s="58">
        <f t="shared" si="8"/>
        <v>0</v>
      </c>
      <c r="X21" s="58">
        <f t="shared" si="8"/>
        <v>277894.05522134877</v>
      </c>
      <c r="Y21" s="58">
        <f t="shared" si="8"/>
        <v>0</v>
      </c>
      <c r="Z21" s="58">
        <f t="shared" si="8"/>
        <v>64558.725000000006</v>
      </c>
      <c r="AA21" s="58">
        <f t="shared" si="8"/>
        <v>50279.346400000039</v>
      </c>
      <c r="AB21" s="58">
        <f t="shared" si="8"/>
        <v>0</v>
      </c>
      <c r="AC21" s="58">
        <f t="shared" si="8"/>
        <v>-26622</v>
      </c>
      <c r="AD21" s="58">
        <f t="shared" si="8"/>
        <v>19970.200000000012</v>
      </c>
      <c r="AE21" s="58">
        <f t="shared" si="8"/>
        <v>0</v>
      </c>
      <c r="AF21" s="58">
        <f t="shared" si="8"/>
        <v>0</v>
      </c>
      <c r="AG21" s="58">
        <f t="shared" si="8"/>
        <v>0</v>
      </c>
      <c r="AH21" s="58">
        <f t="shared" si="8"/>
        <v>0</v>
      </c>
      <c r="AI21" s="58">
        <f t="shared" si="8"/>
        <v>0</v>
      </c>
      <c r="AJ21" s="58">
        <f t="shared" si="8"/>
        <v>0</v>
      </c>
      <c r="AK21" s="58">
        <f t="shared" si="8"/>
        <v>0</v>
      </c>
      <c r="AL21" s="58">
        <f t="shared" si="8"/>
        <v>0</v>
      </c>
      <c r="AM21" s="58">
        <f t="shared" si="8"/>
        <v>0</v>
      </c>
      <c r="AN21" s="58">
        <f t="shared" si="8"/>
        <v>0</v>
      </c>
      <c r="AO21" s="58">
        <f t="shared" si="8"/>
        <v>0</v>
      </c>
      <c r="AP21" s="58">
        <f t="shared" si="8"/>
        <v>0</v>
      </c>
      <c r="AQ21" s="58">
        <f t="shared" si="8"/>
        <v>0</v>
      </c>
      <c r="AR21" s="55"/>
      <c r="AS21" s="55"/>
    </row>
    <row r="22" spans="2:45" s="54" customFormat="1" ht="15.75" x14ac:dyDescent="0.25">
      <c r="B22" s="54" t="s">
        <v>32</v>
      </c>
      <c r="C22" s="15" t="s">
        <v>20</v>
      </c>
      <c r="D22" s="41" t="s">
        <v>19</v>
      </c>
      <c r="E22" s="40"/>
      <c r="F22" s="35"/>
      <c r="G22" s="57"/>
      <c r="H22" s="40">
        <f t="shared" si="7"/>
        <v>3543327.1366944169</v>
      </c>
      <c r="I22" s="58">
        <f t="shared" ref="I22:X28" si="9">I37+I50</f>
        <v>0</v>
      </c>
      <c r="J22" s="58">
        <f t="shared" si="9"/>
        <v>71540.367800000065</v>
      </c>
      <c r="K22" s="58">
        <f t="shared" si="9"/>
        <v>12186.000800000009</v>
      </c>
      <c r="L22" s="58">
        <f t="shared" si="9"/>
        <v>17700.324200000017</v>
      </c>
      <c r="M22" s="58">
        <f t="shared" si="9"/>
        <v>16003.247800000012</v>
      </c>
      <c r="N22" s="58">
        <f t="shared" si="9"/>
        <v>37091.119760000016</v>
      </c>
      <c r="O22" s="58">
        <f t="shared" si="9"/>
        <v>276273.02718750003</v>
      </c>
      <c r="P22" s="58">
        <f t="shared" si="9"/>
        <v>0</v>
      </c>
      <c r="Q22" s="58">
        <f t="shared" si="9"/>
        <v>1566948.5487500001</v>
      </c>
      <c r="R22" s="58">
        <f t="shared" si="9"/>
        <v>0</v>
      </c>
      <c r="S22" s="58">
        <f t="shared" si="9"/>
        <v>82688.215800000064</v>
      </c>
      <c r="T22" s="58">
        <f t="shared" si="9"/>
        <v>0</v>
      </c>
      <c r="U22" s="58">
        <f t="shared" si="9"/>
        <v>0</v>
      </c>
      <c r="V22" s="58">
        <f t="shared" si="9"/>
        <v>915434.58613424748</v>
      </c>
      <c r="W22" s="58">
        <f t="shared" si="9"/>
        <v>0</v>
      </c>
      <c r="X22" s="58">
        <f t="shared" si="9"/>
        <v>689735.136462664</v>
      </c>
      <c r="Y22" s="58">
        <f t="shared" si="8"/>
        <v>0</v>
      </c>
      <c r="Z22" s="58">
        <f t="shared" si="8"/>
        <v>0</v>
      </c>
      <c r="AA22" s="58">
        <f t="shared" si="8"/>
        <v>18462.093400000012</v>
      </c>
      <c r="AB22" s="58">
        <f t="shared" si="8"/>
        <v>0</v>
      </c>
      <c r="AC22" s="58">
        <f t="shared" si="8"/>
        <v>-8832</v>
      </c>
      <c r="AD22" s="58">
        <f t="shared" si="8"/>
        <v>11306.958600000013</v>
      </c>
      <c r="AE22" s="58">
        <f t="shared" si="8"/>
        <v>0</v>
      </c>
      <c r="AF22" s="58">
        <f t="shared" si="8"/>
        <v>0</v>
      </c>
      <c r="AG22" s="58">
        <f t="shared" si="8"/>
        <v>0</v>
      </c>
      <c r="AH22" s="58">
        <f t="shared" si="8"/>
        <v>0</v>
      </c>
      <c r="AI22" s="58">
        <f t="shared" si="8"/>
        <v>0</v>
      </c>
      <c r="AJ22" s="58">
        <f t="shared" si="8"/>
        <v>0</v>
      </c>
      <c r="AK22" s="58">
        <f t="shared" si="8"/>
        <v>0</v>
      </c>
      <c r="AL22" s="58">
        <f t="shared" si="8"/>
        <v>0</v>
      </c>
      <c r="AM22" s="58">
        <f t="shared" si="8"/>
        <v>0</v>
      </c>
      <c r="AN22" s="58">
        <f t="shared" si="8"/>
        <v>-73210.489999994898</v>
      </c>
      <c r="AO22" s="58">
        <f t="shared" si="8"/>
        <v>-90000</v>
      </c>
      <c r="AP22" s="58">
        <f t="shared" si="8"/>
        <v>0</v>
      </c>
      <c r="AQ22" s="58">
        <f t="shared" si="8"/>
        <v>0</v>
      </c>
      <c r="AR22" s="55"/>
      <c r="AS22" s="55"/>
    </row>
    <row r="23" spans="2:45" s="54" customFormat="1" ht="15.75" x14ac:dyDescent="0.25">
      <c r="B23" s="54" t="s">
        <v>32</v>
      </c>
      <c r="C23" s="15" t="s">
        <v>18</v>
      </c>
      <c r="D23" s="41" t="s">
        <v>17</v>
      </c>
      <c r="E23" s="40"/>
      <c r="F23" s="35"/>
      <c r="G23" s="57"/>
      <c r="H23" s="40">
        <f t="shared" si="7"/>
        <v>854936.75898022729</v>
      </c>
      <c r="I23" s="58">
        <f t="shared" si="9"/>
        <v>0</v>
      </c>
      <c r="J23" s="58">
        <f t="shared" si="8"/>
        <v>33943.828200000004</v>
      </c>
      <c r="K23" s="58">
        <f t="shared" si="8"/>
        <v>7363.0084000000061</v>
      </c>
      <c r="L23" s="58">
        <f t="shared" si="8"/>
        <v>5353.7944000000007</v>
      </c>
      <c r="M23" s="58">
        <f t="shared" si="8"/>
        <v>10384.615600000008</v>
      </c>
      <c r="N23" s="58">
        <f t="shared" si="8"/>
        <v>5259.2492000000038</v>
      </c>
      <c r="O23" s="58">
        <f t="shared" si="8"/>
        <v>36012.901980227078</v>
      </c>
      <c r="P23" s="58">
        <f t="shared" si="8"/>
        <v>0</v>
      </c>
      <c r="Q23" s="58">
        <f t="shared" si="8"/>
        <v>194185.38500000001</v>
      </c>
      <c r="R23" s="58">
        <f t="shared" si="8"/>
        <v>0</v>
      </c>
      <c r="S23" s="58">
        <f t="shared" si="8"/>
        <v>4359.1332000000039</v>
      </c>
      <c r="T23" s="58">
        <f t="shared" si="8"/>
        <v>0</v>
      </c>
      <c r="U23" s="58">
        <f t="shared" si="8"/>
        <v>0</v>
      </c>
      <c r="V23" s="58">
        <f t="shared" si="8"/>
        <v>440414.61120000016</v>
      </c>
      <c r="W23" s="58">
        <f t="shared" si="8"/>
        <v>0</v>
      </c>
      <c r="X23" s="58">
        <f t="shared" si="8"/>
        <v>24574.685800000021</v>
      </c>
      <c r="Y23" s="58">
        <f t="shared" si="8"/>
        <v>0</v>
      </c>
      <c r="Z23" s="58">
        <f t="shared" si="8"/>
        <v>10334.75</v>
      </c>
      <c r="AA23" s="58">
        <f t="shared" si="8"/>
        <v>1589.7978000000012</v>
      </c>
      <c r="AB23" s="58">
        <f t="shared" si="8"/>
        <v>0</v>
      </c>
      <c r="AC23" s="58">
        <f t="shared" si="8"/>
        <v>0</v>
      </c>
      <c r="AD23" s="58">
        <f t="shared" si="8"/>
        <v>6448.9982000000055</v>
      </c>
      <c r="AE23" s="58">
        <f t="shared" si="8"/>
        <v>0</v>
      </c>
      <c r="AF23" s="58">
        <f t="shared" si="8"/>
        <v>0</v>
      </c>
      <c r="AG23" s="58">
        <f t="shared" si="8"/>
        <v>0</v>
      </c>
      <c r="AH23" s="58">
        <f t="shared" si="8"/>
        <v>0</v>
      </c>
      <c r="AI23" s="58">
        <f t="shared" si="8"/>
        <v>0</v>
      </c>
      <c r="AJ23" s="58">
        <f t="shared" si="8"/>
        <v>0</v>
      </c>
      <c r="AK23" s="58">
        <f t="shared" si="8"/>
        <v>0</v>
      </c>
      <c r="AL23" s="58">
        <f t="shared" si="8"/>
        <v>0</v>
      </c>
      <c r="AM23" s="58">
        <f t="shared" si="8"/>
        <v>0</v>
      </c>
      <c r="AN23" s="58">
        <f t="shared" si="8"/>
        <v>0</v>
      </c>
      <c r="AO23" s="58">
        <f t="shared" si="8"/>
        <v>74712</v>
      </c>
      <c r="AP23" s="58">
        <f t="shared" si="8"/>
        <v>0</v>
      </c>
      <c r="AQ23" s="58">
        <f t="shared" si="8"/>
        <v>0</v>
      </c>
      <c r="AR23" s="55"/>
      <c r="AS23" s="55"/>
    </row>
    <row r="24" spans="2:45" s="54" customFormat="1" ht="15.75" x14ac:dyDescent="0.25">
      <c r="B24" s="54" t="s">
        <v>32</v>
      </c>
      <c r="C24" s="15" t="s">
        <v>16</v>
      </c>
      <c r="D24" s="41" t="s">
        <v>15</v>
      </c>
      <c r="E24" s="40"/>
      <c r="F24" s="35"/>
      <c r="G24" s="57"/>
      <c r="H24" s="40">
        <f t="shared" si="7"/>
        <v>1380990.3012200077</v>
      </c>
      <c r="I24" s="58">
        <f t="shared" si="9"/>
        <v>9605.5236000000077</v>
      </c>
      <c r="J24" s="58">
        <f t="shared" si="8"/>
        <v>59076.049000000028</v>
      </c>
      <c r="K24" s="58">
        <f t="shared" si="8"/>
        <v>27713.770600000018</v>
      </c>
      <c r="L24" s="58">
        <f t="shared" si="8"/>
        <v>22459.314000000013</v>
      </c>
      <c r="M24" s="58">
        <f t="shared" si="8"/>
        <v>18224.180000000008</v>
      </c>
      <c r="N24" s="58">
        <f t="shared" si="8"/>
        <v>28520.818400000018</v>
      </c>
      <c r="O24" s="58">
        <f t="shared" si="8"/>
        <v>95944.904001513845</v>
      </c>
      <c r="P24" s="58">
        <f t="shared" si="8"/>
        <v>0</v>
      </c>
      <c r="Q24" s="58">
        <f t="shared" si="8"/>
        <v>452510.66875000007</v>
      </c>
      <c r="R24" s="58">
        <f t="shared" si="8"/>
        <v>0</v>
      </c>
      <c r="S24" s="58">
        <f t="shared" si="8"/>
        <v>81611.027800000069</v>
      </c>
      <c r="T24" s="58">
        <f t="shared" si="8"/>
        <v>30766.638200000016</v>
      </c>
      <c r="U24" s="58">
        <f t="shared" si="8"/>
        <v>0</v>
      </c>
      <c r="V24" s="58">
        <f t="shared" si="8"/>
        <v>620904.64966849354</v>
      </c>
      <c r="W24" s="58">
        <f t="shared" si="8"/>
        <v>0</v>
      </c>
      <c r="X24" s="58">
        <f t="shared" si="8"/>
        <v>94753.391000000061</v>
      </c>
      <c r="Y24" s="58">
        <f t="shared" si="8"/>
        <v>0</v>
      </c>
      <c r="Z24" s="58">
        <f t="shared" si="8"/>
        <v>18847.474999999999</v>
      </c>
      <c r="AA24" s="58">
        <f t="shared" si="8"/>
        <v>7590.6352000000043</v>
      </c>
      <c r="AB24" s="58">
        <f t="shared" si="8"/>
        <v>0</v>
      </c>
      <c r="AC24" s="58">
        <f t="shared" si="8"/>
        <v>0</v>
      </c>
      <c r="AD24" s="58">
        <f t="shared" si="8"/>
        <v>12461.256000000008</v>
      </c>
      <c r="AE24" s="58">
        <f t="shared" si="8"/>
        <v>0</v>
      </c>
      <c r="AF24" s="58">
        <f t="shared" si="8"/>
        <v>0</v>
      </c>
      <c r="AG24" s="58">
        <f t="shared" si="8"/>
        <v>0</v>
      </c>
      <c r="AH24" s="58">
        <f t="shared" si="8"/>
        <v>0</v>
      </c>
      <c r="AI24" s="58">
        <f t="shared" si="8"/>
        <v>0</v>
      </c>
      <c r="AJ24" s="58">
        <f t="shared" si="8"/>
        <v>0</v>
      </c>
      <c r="AK24" s="58">
        <f t="shared" si="8"/>
        <v>0</v>
      </c>
      <c r="AL24" s="58">
        <f t="shared" si="8"/>
        <v>0</v>
      </c>
      <c r="AM24" s="58">
        <f t="shared" si="8"/>
        <v>0</v>
      </c>
      <c r="AN24" s="58">
        <f t="shared" si="8"/>
        <v>-200000</v>
      </c>
      <c r="AO24" s="58">
        <f t="shared" si="8"/>
        <v>0</v>
      </c>
      <c r="AP24" s="58">
        <f t="shared" si="8"/>
        <v>0</v>
      </c>
      <c r="AQ24" s="58">
        <f t="shared" si="8"/>
        <v>0</v>
      </c>
      <c r="AR24" s="55"/>
      <c r="AS24" s="55"/>
    </row>
    <row r="25" spans="2:45" s="54" customFormat="1" ht="15.75" x14ac:dyDescent="0.25">
      <c r="B25" s="54" t="s">
        <v>32</v>
      </c>
      <c r="C25" s="15" t="s">
        <v>14</v>
      </c>
      <c r="D25" s="41" t="s">
        <v>13</v>
      </c>
      <c r="E25" s="40"/>
      <c r="F25" s="35"/>
      <c r="G25" s="57"/>
      <c r="H25" s="40">
        <f t="shared" si="7"/>
        <v>1696968.1965909386</v>
      </c>
      <c r="I25" s="58">
        <f t="shared" si="9"/>
        <v>0</v>
      </c>
      <c r="J25" s="58">
        <f t="shared" si="8"/>
        <v>77660.523642000044</v>
      </c>
      <c r="K25" s="58">
        <f t="shared" si="8"/>
        <v>1378.6358440000013</v>
      </c>
      <c r="L25" s="58">
        <f t="shared" si="8"/>
        <v>39518.360668000023</v>
      </c>
      <c r="M25" s="58">
        <f t="shared" si="8"/>
        <v>6629.0211520000012</v>
      </c>
      <c r="N25" s="58">
        <f t="shared" si="8"/>
        <v>37210.692024000004</v>
      </c>
      <c r="O25" s="58">
        <f t="shared" si="8"/>
        <v>83873.669254000008</v>
      </c>
      <c r="P25" s="58">
        <f t="shared" si="8"/>
        <v>0</v>
      </c>
      <c r="Q25" s="58">
        <f t="shared" si="8"/>
        <v>546677.08450000011</v>
      </c>
      <c r="R25" s="58">
        <f t="shared" si="8"/>
        <v>0</v>
      </c>
      <c r="S25" s="58">
        <f t="shared" si="8"/>
        <v>15645.636264000008</v>
      </c>
      <c r="T25" s="58">
        <f t="shared" si="8"/>
        <v>9833.6129820000097</v>
      </c>
      <c r="U25" s="58">
        <f t="shared" si="8"/>
        <v>0</v>
      </c>
      <c r="V25" s="58">
        <f t="shared" si="8"/>
        <v>749171.60363758961</v>
      </c>
      <c r="W25" s="58">
        <f t="shared" si="8"/>
        <v>0</v>
      </c>
      <c r="X25" s="58">
        <f t="shared" si="8"/>
        <v>97800.610523348674</v>
      </c>
      <c r="Y25" s="58">
        <f t="shared" si="8"/>
        <v>0</v>
      </c>
      <c r="Z25" s="58">
        <f t="shared" si="8"/>
        <v>20532.599999999999</v>
      </c>
      <c r="AA25" s="58">
        <f t="shared" si="8"/>
        <v>19690.037500000013</v>
      </c>
      <c r="AB25" s="58">
        <f t="shared" si="8"/>
        <v>0</v>
      </c>
      <c r="AC25" s="58">
        <f t="shared" si="8"/>
        <v>-24755</v>
      </c>
      <c r="AD25" s="58">
        <f t="shared" si="8"/>
        <v>16101.108600000014</v>
      </c>
      <c r="AE25" s="58">
        <f t="shared" si="8"/>
        <v>0</v>
      </c>
      <c r="AF25" s="58">
        <f t="shared" si="8"/>
        <v>0</v>
      </c>
      <c r="AG25" s="58">
        <f t="shared" si="8"/>
        <v>0</v>
      </c>
      <c r="AH25" s="58">
        <f t="shared" si="8"/>
        <v>0</v>
      </c>
      <c r="AI25" s="58">
        <f t="shared" si="8"/>
        <v>0</v>
      </c>
      <c r="AJ25" s="58">
        <f t="shared" si="8"/>
        <v>0</v>
      </c>
      <c r="AK25" s="58">
        <f t="shared" si="8"/>
        <v>0</v>
      </c>
      <c r="AL25" s="58">
        <f t="shared" si="8"/>
        <v>0</v>
      </c>
      <c r="AM25" s="58">
        <f t="shared" si="8"/>
        <v>0</v>
      </c>
      <c r="AN25" s="58">
        <f t="shared" si="8"/>
        <v>0</v>
      </c>
      <c r="AO25" s="58">
        <f t="shared" si="8"/>
        <v>0</v>
      </c>
      <c r="AP25" s="58">
        <f t="shared" si="8"/>
        <v>0</v>
      </c>
      <c r="AQ25" s="58">
        <f t="shared" si="8"/>
        <v>0</v>
      </c>
      <c r="AR25" s="55"/>
      <c r="AS25" s="55"/>
    </row>
    <row r="26" spans="2:45" s="54" customFormat="1" ht="15.75" x14ac:dyDescent="0.25">
      <c r="B26" s="54" t="s">
        <v>32</v>
      </c>
      <c r="C26" s="15" t="s">
        <v>12</v>
      </c>
      <c r="D26" s="41" t="s">
        <v>11</v>
      </c>
      <c r="E26" s="40"/>
      <c r="F26" s="35"/>
      <c r="G26" s="57"/>
      <c r="H26" s="40">
        <f t="shared" si="7"/>
        <v>3376811.9128679447</v>
      </c>
      <c r="I26" s="58">
        <f t="shared" si="9"/>
        <v>20818.406190000016</v>
      </c>
      <c r="J26" s="58">
        <f t="shared" si="8"/>
        <v>36497.879450000022</v>
      </c>
      <c r="K26" s="58">
        <f t="shared" si="8"/>
        <v>3516.6264840000022</v>
      </c>
      <c r="L26" s="58">
        <f t="shared" si="8"/>
        <v>18443.462896000019</v>
      </c>
      <c r="M26" s="58">
        <f t="shared" si="8"/>
        <v>12594.950320000011</v>
      </c>
      <c r="N26" s="58">
        <f t="shared" si="8"/>
        <v>39964.097688000023</v>
      </c>
      <c r="O26" s="58">
        <f t="shared" si="8"/>
        <v>102256.77756800008</v>
      </c>
      <c r="P26" s="58">
        <f t="shared" si="8"/>
        <v>0</v>
      </c>
      <c r="Q26" s="58">
        <f t="shared" si="8"/>
        <v>1799407.2954999998</v>
      </c>
      <c r="R26" s="58">
        <f t="shared" si="8"/>
        <v>0</v>
      </c>
      <c r="S26" s="58">
        <f t="shared" si="8"/>
        <v>12128.150088000009</v>
      </c>
      <c r="T26" s="58">
        <f t="shared" si="8"/>
        <v>0</v>
      </c>
      <c r="U26" s="58">
        <f t="shared" si="8"/>
        <v>0</v>
      </c>
      <c r="V26" s="58">
        <f t="shared" si="8"/>
        <v>1121092.7053059451</v>
      </c>
      <c r="W26" s="58">
        <f t="shared" si="8"/>
        <v>0</v>
      </c>
      <c r="X26" s="58">
        <f t="shared" si="8"/>
        <v>108323.87449200009</v>
      </c>
      <c r="Y26" s="58">
        <f t="shared" si="8"/>
        <v>0</v>
      </c>
      <c r="Z26" s="58">
        <f t="shared" si="8"/>
        <v>92539.287499999991</v>
      </c>
      <c r="AA26" s="58">
        <f t="shared" si="8"/>
        <v>24740.33138600002</v>
      </c>
      <c r="AB26" s="58">
        <f t="shared" si="8"/>
        <v>0</v>
      </c>
      <c r="AC26" s="58">
        <f t="shared" si="8"/>
        <v>0</v>
      </c>
      <c r="AD26" s="58">
        <f t="shared" si="8"/>
        <v>9967.3680000000058</v>
      </c>
      <c r="AE26" s="58">
        <f t="shared" si="8"/>
        <v>0</v>
      </c>
      <c r="AF26" s="58">
        <f t="shared" si="8"/>
        <v>0</v>
      </c>
      <c r="AG26" s="58">
        <f t="shared" si="8"/>
        <v>0</v>
      </c>
      <c r="AH26" s="58">
        <f t="shared" si="8"/>
        <v>0</v>
      </c>
      <c r="AI26" s="58">
        <f t="shared" si="8"/>
        <v>0</v>
      </c>
      <c r="AJ26" s="58">
        <f t="shared" si="8"/>
        <v>0</v>
      </c>
      <c r="AK26" s="58">
        <f t="shared" si="8"/>
        <v>0</v>
      </c>
      <c r="AL26" s="58">
        <f t="shared" si="8"/>
        <v>0</v>
      </c>
      <c r="AM26" s="58">
        <f t="shared" si="8"/>
        <v>0</v>
      </c>
      <c r="AN26" s="58">
        <f t="shared" si="8"/>
        <v>-25479.300000000047</v>
      </c>
      <c r="AO26" s="58">
        <f t="shared" si="8"/>
        <v>0</v>
      </c>
      <c r="AP26" s="58">
        <f t="shared" si="8"/>
        <v>0</v>
      </c>
      <c r="AQ26" s="58">
        <f t="shared" si="8"/>
        <v>0</v>
      </c>
      <c r="AR26" s="55"/>
      <c r="AS26" s="55"/>
    </row>
    <row r="27" spans="2:45" s="54" customFormat="1" ht="15.75" x14ac:dyDescent="0.25">
      <c r="B27" s="54" t="s">
        <v>32</v>
      </c>
      <c r="C27" s="15" t="s">
        <v>10</v>
      </c>
      <c r="D27" s="41" t="s">
        <v>9</v>
      </c>
      <c r="E27" s="40"/>
      <c r="F27" s="35"/>
      <c r="G27" s="57"/>
      <c r="H27" s="40">
        <f t="shared" si="7"/>
        <v>2383200.6136177033</v>
      </c>
      <c r="I27" s="58">
        <f t="shared" si="9"/>
        <v>1735.938000000001</v>
      </c>
      <c r="J27" s="58">
        <f t="shared" si="8"/>
        <v>64822.499966000032</v>
      </c>
      <c r="K27" s="58">
        <f t="shared" si="8"/>
        <v>22308.939200000023</v>
      </c>
      <c r="L27" s="58">
        <f t="shared" si="8"/>
        <v>6574.3458320000027</v>
      </c>
      <c r="M27" s="58">
        <f t="shared" si="8"/>
        <v>9985.9804000000076</v>
      </c>
      <c r="N27" s="58">
        <f t="shared" si="8"/>
        <v>29818.695648000023</v>
      </c>
      <c r="O27" s="58">
        <f t="shared" si="8"/>
        <v>78577.915074000048</v>
      </c>
      <c r="P27" s="58">
        <f t="shared" si="8"/>
        <v>0</v>
      </c>
      <c r="Q27" s="58">
        <f t="shared" si="8"/>
        <v>1029366.9523214287</v>
      </c>
      <c r="R27" s="58">
        <f t="shared" si="8"/>
        <v>0</v>
      </c>
      <c r="S27" s="58">
        <f t="shared" si="8"/>
        <v>26939.186000000016</v>
      </c>
      <c r="T27" s="58">
        <f t="shared" si="8"/>
        <v>0</v>
      </c>
      <c r="U27" s="58">
        <f t="shared" si="8"/>
        <v>0</v>
      </c>
      <c r="V27" s="58">
        <f t="shared" si="8"/>
        <v>915315.74551427434</v>
      </c>
      <c r="W27" s="58">
        <f t="shared" si="8"/>
        <v>0</v>
      </c>
      <c r="X27" s="58">
        <f t="shared" si="8"/>
        <v>179288.57446200005</v>
      </c>
      <c r="Y27" s="58">
        <f t="shared" si="8"/>
        <v>0</v>
      </c>
      <c r="Z27" s="58">
        <f t="shared" si="8"/>
        <v>7777.5</v>
      </c>
      <c r="AA27" s="58">
        <f t="shared" si="8"/>
        <v>6416.5412000000033</v>
      </c>
      <c r="AB27" s="58">
        <f t="shared" si="8"/>
        <v>0</v>
      </c>
      <c r="AC27" s="58">
        <f t="shared" si="8"/>
        <v>0</v>
      </c>
      <c r="AD27" s="58">
        <f t="shared" si="8"/>
        <v>4271.8000000000011</v>
      </c>
      <c r="AE27" s="58">
        <f t="shared" si="8"/>
        <v>0</v>
      </c>
      <c r="AF27" s="58">
        <f t="shared" si="8"/>
        <v>0</v>
      </c>
      <c r="AG27" s="58">
        <f t="shared" si="8"/>
        <v>0</v>
      </c>
      <c r="AH27" s="58">
        <f t="shared" si="8"/>
        <v>0</v>
      </c>
      <c r="AI27" s="58">
        <f t="shared" si="8"/>
        <v>0</v>
      </c>
      <c r="AJ27" s="58">
        <f t="shared" si="8"/>
        <v>0</v>
      </c>
      <c r="AK27" s="58">
        <f t="shared" si="8"/>
        <v>0</v>
      </c>
      <c r="AL27" s="58">
        <f t="shared" si="8"/>
        <v>0</v>
      </c>
      <c r="AM27" s="58">
        <f t="shared" si="8"/>
        <v>0</v>
      </c>
      <c r="AN27" s="58">
        <f t="shared" si="8"/>
        <v>0</v>
      </c>
      <c r="AO27" s="58">
        <f t="shared" si="8"/>
        <v>0</v>
      </c>
      <c r="AP27" s="58">
        <f t="shared" si="8"/>
        <v>0</v>
      </c>
      <c r="AQ27" s="58">
        <f t="shared" si="8"/>
        <v>0</v>
      </c>
      <c r="AR27" s="55"/>
      <c r="AS27" s="55"/>
    </row>
    <row r="28" spans="2:45" s="54" customFormat="1" ht="15.75" x14ac:dyDescent="0.25">
      <c r="B28" s="54" t="s">
        <v>32</v>
      </c>
      <c r="C28" s="15" t="s">
        <v>8</v>
      </c>
      <c r="D28" s="41" t="s">
        <v>7</v>
      </c>
      <c r="E28" s="40"/>
      <c r="F28" s="35"/>
      <c r="G28" s="57"/>
      <c r="H28" s="40">
        <f t="shared" si="7"/>
        <v>2368963.4946420006</v>
      </c>
      <c r="I28" s="58">
        <f t="shared" si="9"/>
        <v>0</v>
      </c>
      <c r="J28" s="58">
        <f t="shared" si="8"/>
        <v>31344.155498000036</v>
      </c>
      <c r="K28" s="58">
        <f t="shared" si="8"/>
        <v>0</v>
      </c>
      <c r="L28" s="58">
        <f t="shared" si="8"/>
        <v>15644.635212000008</v>
      </c>
      <c r="M28" s="58">
        <f t="shared" si="8"/>
        <v>13396.407146000005</v>
      </c>
      <c r="N28" s="58">
        <f t="shared" si="8"/>
        <v>33337.544832000014</v>
      </c>
      <c r="O28" s="58">
        <f t="shared" si="8"/>
        <v>58149.147636000038</v>
      </c>
      <c r="P28" s="58">
        <f t="shared" si="8"/>
        <v>0</v>
      </c>
      <c r="Q28" s="58">
        <f t="shared" si="8"/>
        <v>1583905.2212499999</v>
      </c>
      <c r="R28" s="58">
        <f t="shared" si="8"/>
        <v>0</v>
      </c>
      <c r="S28" s="58">
        <f t="shared" si="8"/>
        <v>18608.878462000015</v>
      </c>
      <c r="T28" s="58">
        <f t="shared" si="8"/>
        <v>6532.3263240000051</v>
      </c>
      <c r="U28" s="58">
        <f t="shared" si="8"/>
        <v>0</v>
      </c>
      <c r="V28" s="58">
        <f t="shared" si="8"/>
        <v>514517.58792600036</v>
      </c>
      <c r="W28" s="58">
        <f t="shared" si="8"/>
        <v>0</v>
      </c>
      <c r="X28" s="58">
        <f t="shared" si="8"/>
        <v>61727.068498000037</v>
      </c>
      <c r="Y28" s="58">
        <f t="shared" si="8"/>
        <v>0</v>
      </c>
      <c r="Z28" s="58">
        <f t="shared" si="8"/>
        <v>0</v>
      </c>
      <c r="AA28" s="58">
        <f t="shared" si="8"/>
        <v>16834.961858000002</v>
      </c>
      <c r="AB28" s="58">
        <f t="shared" si="8"/>
        <v>0</v>
      </c>
      <c r="AC28" s="58">
        <f t="shared" si="8"/>
        <v>0</v>
      </c>
      <c r="AD28" s="58">
        <f t="shared" si="8"/>
        <v>14965.560000000005</v>
      </c>
      <c r="AE28" s="58">
        <f t="shared" si="8"/>
        <v>0</v>
      </c>
      <c r="AF28" s="58">
        <f t="shared" si="8"/>
        <v>0</v>
      </c>
      <c r="AG28" s="58">
        <f t="shared" si="8"/>
        <v>0</v>
      </c>
      <c r="AH28" s="58">
        <f t="shared" si="8"/>
        <v>0</v>
      </c>
      <c r="AI28" s="58">
        <f t="shared" si="8"/>
        <v>0</v>
      </c>
      <c r="AJ28" s="58">
        <f t="shared" si="8"/>
        <v>0</v>
      </c>
      <c r="AK28" s="58">
        <f t="shared" si="8"/>
        <v>0</v>
      </c>
      <c r="AL28" s="58">
        <f t="shared" si="8"/>
        <v>0</v>
      </c>
      <c r="AM28" s="58">
        <f t="shared" si="8"/>
        <v>0</v>
      </c>
      <c r="AN28" s="58">
        <f t="shared" si="8"/>
        <v>0</v>
      </c>
      <c r="AO28" s="58">
        <f t="shared" si="8"/>
        <v>0</v>
      </c>
      <c r="AP28" s="58">
        <f t="shared" ref="AP28:AQ28" si="10">AP43+AP56</f>
        <v>0</v>
      </c>
      <c r="AQ28" s="58">
        <f t="shared" si="10"/>
        <v>0</v>
      </c>
      <c r="AR28" s="55"/>
      <c r="AS28" s="55"/>
    </row>
    <row r="29" spans="2:45" s="54" customFormat="1" ht="15.75" x14ac:dyDescent="0.25">
      <c r="B29" s="54" t="s">
        <v>32</v>
      </c>
      <c r="C29" s="38" t="s">
        <v>5</v>
      </c>
      <c r="D29" s="37" t="s">
        <v>4</v>
      </c>
      <c r="E29" s="36"/>
      <c r="F29" s="36"/>
      <c r="G29" s="57"/>
      <c r="H29" s="40">
        <f t="shared" si="7"/>
        <v>20102834.161598239</v>
      </c>
      <c r="I29" s="56">
        <f t="shared" ref="I29:AF29" si="11">SUM(I21:I28)</f>
        <v>32159.867790000026</v>
      </c>
      <c r="J29" s="56">
        <f t="shared" si="11"/>
        <v>645909.35695600044</v>
      </c>
      <c r="K29" s="56">
        <f t="shared" si="11"/>
        <v>117207.2889280001</v>
      </c>
      <c r="L29" s="56">
        <f t="shared" si="11"/>
        <v>199290.14680800011</v>
      </c>
      <c r="M29" s="56">
        <f t="shared" si="11"/>
        <v>154370.04441800006</v>
      </c>
      <c r="N29" s="56">
        <f t="shared" si="11"/>
        <v>287447.10195200011</v>
      </c>
      <c r="O29" s="56">
        <f t="shared" si="11"/>
        <v>982043.02052252821</v>
      </c>
      <c r="P29" s="56">
        <f t="shared" si="11"/>
        <v>0</v>
      </c>
      <c r="Q29" s="56">
        <f t="shared" si="11"/>
        <v>8402908.4880357143</v>
      </c>
      <c r="R29" s="56">
        <f t="shared" si="11"/>
        <v>0</v>
      </c>
      <c r="S29" s="56">
        <f t="shared" si="11"/>
        <v>514130.9388140004</v>
      </c>
      <c r="T29" s="56">
        <f t="shared" si="11"/>
        <v>59695.62510600005</v>
      </c>
      <c r="U29" s="56">
        <f t="shared" si="11"/>
        <v>0</v>
      </c>
      <c r="V29" s="56">
        <f t="shared" si="11"/>
        <v>7092074.3441646332</v>
      </c>
      <c r="W29" s="56">
        <f t="shared" si="11"/>
        <v>0</v>
      </c>
      <c r="X29" s="56">
        <f t="shared" si="11"/>
        <v>1534097.3964593615</v>
      </c>
      <c r="Y29" s="56">
        <f t="shared" si="11"/>
        <v>0</v>
      </c>
      <c r="Z29" s="56">
        <f t="shared" si="11"/>
        <v>214590.33750000002</v>
      </c>
      <c r="AA29" s="56">
        <f t="shared" si="11"/>
        <v>145603.74474400011</v>
      </c>
      <c r="AB29" s="56">
        <f t="shared" si="11"/>
        <v>0</v>
      </c>
      <c r="AC29" s="56">
        <f t="shared" si="11"/>
        <v>-60209</v>
      </c>
      <c r="AD29" s="56">
        <f t="shared" si="11"/>
        <v>95493.249400000059</v>
      </c>
      <c r="AE29" s="56">
        <f t="shared" si="11"/>
        <v>0</v>
      </c>
      <c r="AF29" s="56">
        <f t="shared" si="11"/>
        <v>0</v>
      </c>
      <c r="AG29" s="56"/>
      <c r="AH29" s="56">
        <f t="shared" ref="AH29:AQ29" si="12">SUM(AH21:AH28)</f>
        <v>0</v>
      </c>
      <c r="AI29" s="56">
        <f t="shared" si="12"/>
        <v>0</v>
      </c>
      <c r="AJ29" s="56">
        <f t="shared" si="12"/>
        <v>0</v>
      </c>
      <c r="AK29" s="56">
        <f t="shared" si="12"/>
        <v>0</v>
      </c>
      <c r="AL29" s="56">
        <f t="shared" si="12"/>
        <v>0</v>
      </c>
      <c r="AM29" s="56">
        <f t="shared" si="12"/>
        <v>0</v>
      </c>
      <c r="AN29" s="56">
        <f t="shared" si="12"/>
        <v>-298689.78999999491</v>
      </c>
      <c r="AO29" s="56">
        <f t="shared" si="12"/>
        <v>-15288</v>
      </c>
      <c r="AP29" s="56">
        <f t="shared" si="12"/>
        <v>0</v>
      </c>
      <c r="AQ29" s="56">
        <f t="shared" si="12"/>
        <v>0</v>
      </c>
      <c r="AR29" s="55"/>
      <c r="AS29" s="55"/>
    </row>
    <row r="30" spans="2:45" s="51" customFormat="1" ht="15.75" x14ac:dyDescent="0.25">
      <c r="O30" s="286">
        <f>O29+P29</f>
        <v>982043.02052252821</v>
      </c>
      <c r="P30" s="287"/>
      <c r="R30" s="1"/>
      <c r="S30" s="288">
        <f>S29+T29</f>
        <v>573826.56392000045</v>
      </c>
      <c r="T30" s="288"/>
      <c r="U30" s="1"/>
      <c r="V30" s="288">
        <f>V29+W29</f>
        <v>7092074.3441646332</v>
      </c>
      <c r="W30" s="288"/>
      <c r="X30" s="288">
        <f>X29+Y29</f>
        <v>1534097.3964593615</v>
      </c>
      <c r="Y30" s="288"/>
      <c r="AR30" s="53"/>
      <c r="AS30" s="53"/>
    </row>
    <row r="31" spans="2:45" ht="15.75" outlineLevel="1" x14ac:dyDescent="0.25">
      <c r="C31" s="33" t="s">
        <v>31</v>
      </c>
      <c r="I31" s="52">
        <f>I29+J29+K29+L29+M29+N29+O29+Q29+S29+P29+T29+V29+W29+X29+Y29+Z29+AA29+AB29+AD29</f>
        <v>20477020.951598234</v>
      </c>
      <c r="J31" s="50"/>
      <c r="K31" s="33" t="e">
        <f>+K29-#REF!-#REF!</f>
        <v>#REF!</v>
      </c>
      <c r="L31" s="33" t="e">
        <f>+L29-#REF!-#REF!</f>
        <v>#REF!</v>
      </c>
      <c r="M31" s="33" t="e">
        <f>+M29-#REF!-#REF!</f>
        <v>#REF!</v>
      </c>
      <c r="N31" s="33" t="e">
        <f>+N29-#REF!-#REF!</f>
        <v>#REF!</v>
      </c>
      <c r="O31" s="289"/>
      <c r="P31" s="289"/>
      <c r="Q31" s="29"/>
      <c r="S31" s="29"/>
      <c r="V31" s="289"/>
      <c r="W31" s="289"/>
      <c r="X31" s="289"/>
      <c r="Y31" s="289"/>
      <c r="Z31" s="52"/>
      <c r="AA31" s="29"/>
      <c r="AB31" s="30"/>
      <c r="AC31" s="29"/>
      <c r="AD31" s="29"/>
      <c r="AE31" s="51">
        <v>0</v>
      </c>
      <c r="AF31" s="51">
        <v>0</v>
      </c>
      <c r="AG31" s="51"/>
      <c r="AH31" s="51">
        <v>0</v>
      </c>
      <c r="AI31" s="51">
        <v>0</v>
      </c>
    </row>
    <row r="32" spans="2:45" ht="15.75" x14ac:dyDescent="0.25">
      <c r="C32" s="33"/>
      <c r="I32" s="29"/>
      <c r="J32" s="50"/>
      <c r="K32" s="33"/>
      <c r="L32" s="33"/>
      <c r="M32" s="33"/>
      <c r="N32" s="33"/>
      <c r="O32" s="29"/>
      <c r="P32" s="29"/>
      <c r="Q32" s="29"/>
      <c r="S32" s="29"/>
      <c r="V32" s="29"/>
      <c r="W32" s="29"/>
      <c r="X32" s="29"/>
      <c r="Y32" s="29"/>
      <c r="Z32" s="29"/>
      <c r="AA32" s="29"/>
      <c r="AB32" s="30"/>
      <c r="AC32" s="29"/>
      <c r="AD32" s="29"/>
      <c r="AE32" s="29"/>
      <c r="AF32" s="29"/>
      <c r="AG32" s="29"/>
      <c r="AH32" s="29"/>
      <c r="AI32" s="29"/>
    </row>
    <row r="33" spans="1:46" s="27" customFormat="1" ht="18.75" x14ac:dyDescent="0.25">
      <c r="C33" s="27" t="s">
        <v>30</v>
      </c>
      <c r="R33" s="1"/>
      <c r="AR33" s="49"/>
      <c r="AS33" s="49"/>
    </row>
    <row r="34" spans="1:46" s="27" customFormat="1" ht="18.75" x14ac:dyDescent="0.25">
      <c r="AR34" s="49"/>
      <c r="AS34" s="49"/>
    </row>
    <row r="35" spans="1:46" ht="112.7" customHeight="1" x14ac:dyDescent="0.25">
      <c r="C35" s="25" t="s">
        <v>24</v>
      </c>
      <c r="D35" s="25" t="s">
        <v>29</v>
      </c>
      <c r="E35" s="48" t="s">
        <v>28</v>
      </c>
      <c r="F35" s="47" t="s">
        <v>27</v>
      </c>
      <c r="H35" s="46" t="s">
        <v>26</v>
      </c>
      <c r="I35" s="45" t="str">
        <f t="shared" ref="I35:AF35" si="13">I3</f>
        <v>ADI (erogatori) 
pubblici</v>
      </c>
      <c r="J35" s="45" t="str">
        <f t="shared" si="13"/>
        <v>ADI (erogatori) 
privati</v>
      </c>
      <c r="K35" s="45" t="str">
        <f t="shared" si="13"/>
        <v>Cure Palliative Domiciliari Pubblici</v>
      </c>
      <c r="L35" s="45" t="str">
        <f t="shared" si="13"/>
        <v>Cure Palliative Domiciliari Privati</v>
      </c>
      <c r="M35" s="45" t="str">
        <f t="shared" si="13"/>
        <v>Cure Palliative Residenziali Pubblici</v>
      </c>
      <c r="N35" s="45" t="str">
        <f t="shared" si="13"/>
        <v>Cure Palliative residenziali Privati</v>
      </c>
      <c r="O35" s="45" t="str">
        <f t="shared" si="13"/>
        <v>Servizi diurni per anziani e disabili (CDI, CDD, CSS)</v>
      </c>
      <c r="P35" s="45">
        <f t="shared" si="13"/>
        <v>0</v>
      </c>
      <c r="Q35" s="45" t="str">
        <f t="shared" si="13"/>
        <v>Servizi residenziali e semiresidenziali area dipendenze (compresa mobilità passiva)</v>
      </c>
      <c r="R35" s="45">
        <f t="shared" si="13"/>
        <v>0</v>
      </c>
      <c r="S35" s="45" t="str">
        <f t="shared" si="13"/>
        <v>Servizi di riabilitazione/cure intermedie (compresa mobilità passiva)</v>
      </c>
      <c r="T35" s="45" t="str">
        <f t="shared" si="13"/>
        <v>Servizi Residenziali Terapeutico-Riabilitativi a media intensità per minori con disturbi del neuro-sviluppo e disabilità complessa S.R.M.</v>
      </c>
      <c r="U35" s="45">
        <f t="shared" si="13"/>
        <v>0</v>
      </c>
      <c r="V35" s="45" t="str">
        <f t="shared" si="13"/>
        <v>Residenze Sanitario Assistenziali per anziani - R.S.A.</v>
      </c>
      <c r="W35" s="45">
        <f t="shared" si="13"/>
        <v>0</v>
      </c>
      <c r="X35" s="45" t="str">
        <f t="shared" si="13"/>
        <v>Residenze Sanitario Assistenziali per disabili - R.S.D.</v>
      </c>
      <c r="Y35" s="45">
        <f t="shared" si="13"/>
        <v>0</v>
      </c>
      <c r="Z35" s="45" t="str">
        <f t="shared" si="13"/>
        <v>Servizi Multidisciplinari Integrati - area dipendenze</v>
      </c>
      <c r="AA35" s="45" t="str">
        <f t="shared" si="13"/>
        <v>Consultori familiari privati</v>
      </c>
      <c r="AB35" s="45" t="str">
        <f t="shared" si="13"/>
        <v>ALTRI COSTI</v>
      </c>
      <c r="AC35" s="45" t="str">
        <f t="shared" si="13"/>
        <v>DIPENDENZE MINORI AUTORI DI REATO</v>
      </c>
      <c r="AD35" s="45" t="str">
        <f t="shared" si="13"/>
        <v>Assistenza residenziale post-acuta</v>
      </c>
      <c r="AE35" s="45" t="str">
        <f t="shared" si="13"/>
        <v>MISURA Residenzialità leggera/assistita (esclusa Residenzialità leggera per religiosi ex d.g.r. n. 4086/2015)</v>
      </c>
      <c r="AF35" s="44" t="str">
        <f t="shared" si="13"/>
        <v>MISURA Residenzialità leggera/assistita per religiosi ex d.g.r. n. 4086/2015</v>
      </c>
      <c r="AG35" s="45"/>
      <c r="AH35" s="45" t="str">
        <f t="shared" ref="AH35:AQ35" si="14">AH3</f>
        <v>MISURA RSA aperta</v>
      </c>
      <c r="AI35" s="44" t="str">
        <f t="shared" si="14"/>
        <v>MISURA Comunità minori - minori vittime di abuso/violenza/maltrattamento</v>
      </c>
      <c r="AJ35" s="44" t="str">
        <f t="shared" si="14"/>
        <v>Prosecuzione progetto Post Acuta per homeless</v>
      </c>
      <c r="AK35" s="44" t="str">
        <f t="shared" si="14"/>
        <v>Prosecuzione progetto Counseling Autismo</v>
      </c>
      <c r="AL35" s="45">
        <f t="shared" si="14"/>
        <v>0</v>
      </c>
      <c r="AM35" s="45" t="str">
        <f t="shared" si="14"/>
        <v>VACCINAZIONI AL DOMICILIO</v>
      </c>
      <c r="AN35" s="45" t="str">
        <f t="shared" si="14"/>
        <v>altro</v>
      </c>
      <c r="AO35" s="45" t="str">
        <f t="shared" si="14"/>
        <v>DGR 1746</v>
      </c>
      <c r="AP35" s="44" t="str">
        <f t="shared" si="14"/>
        <v>Riabilitazione minori</v>
      </c>
      <c r="AQ35" s="43" t="str">
        <f t="shared" si="14"/>
        <v>Case management</v>
      </c>
    </row>
    <row r="36" spans="1:46" ht="15.75" x14ac:dyDescent="0.25">
      <c r="A36" s="1" t="s">
        <v>25</v>
      </c>
      <c r="C36" s="20" t="s">
        <v>22</v>
      </c>
      <c r="D36" s="42" t="s">
        <v>21</v>
      </c>
      <c r="E36" s="40">
        <f t="shared" ref="E36:E43" si="15">+F36</f>
        <v>-3466000</v>
      </c>
      <c r="F36" s="39">
        <f t="shared" ref="F36:F43" si="16">SUM(I36:AT36)</f>
        <v>-3466000</v>
      </c>
      <c r="H36" s="35">
        <f t="shared" ref="H36:H43" si="17">SUM(I36:AQ36)</f>
        <v>-3466000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>
        <f>'residui&amp;misure&amp;speriment'!H38</f>
        <v>0</v>
      </c>
      <c r="AF36" s="13">
        <f>'residui&amp;misure&amp;speriment'!I38</f>
        <v>-200000</v>
      </c>
      <c r="AG36" s="13">
        <f>'residui&amp;misure&amp;speriment'!J38</f>
        <v>0</v>
      </c>
      <c r="AH36" s="13">
        <f>'residui&amp;misure&amp;speriment'!K38</f>
        <v>0</v>
      </c>
      <c r="AI36" s="13">
        <f>'residui&amp;misure&amp;speriment'!L38</f>
        <v>0</v>
      </c>
      <c r="AJ36" s="13">
        <f>'residui&amp;misure&amp;speriment'!M38</f>
        <v>-700000</v>
      </c>
      <c r="AK36" s="13">
        <f>'residui&amp;misure&amp;speriment'!N38</f>
        <v>-448000</v>
      </c>
      <c r="AL36" s="13">
        <f>'residui&amp;misure&amp;speriment'!O38</f>
        <v>0</v>
      </c>
      <c r="AM36" s="13">
        <f>'residui&amp;misure&amp;speriment'!P38</f>
        <v>0</v>
      </c>
      <c r="AN36" s="13">
        <f>'residui&amp;misure&amp;speriment'!Q38</f>
        <v>0</v>
      </c>
      <c r="AO36" s="13">
        <f>'residui&amp;misure&amp;speriment'!R38</f>
        <v>0</v>
      </c>
      <c r="AP36" s="13">
        <f>'residui&amp;misure&amp;speriment'!S38</f>
        <v>-1618000</v>
      </c>
      <c r="AQ36" s="13">
        <f>'residui&amp;misure&amp;speriment'!T38</f>
        <v>-500000</v>
      </c>
      <c r="AR36" s="13"/>
      <c r="AS36" s="13"/>
      <c r="AT36" s="13"/>
    </row>
    <row r="37" spans="1:46" ht="15.75" x14ac:dyDescent="0.25">
      <c r="A37" s="1" t="s">
        <v>25</v>
      </c>
      <c r="C37" s="15" t="s">
        <v>20</v>
      </c>
      <c r="D37" s="41" t="s">
        <v>19</v>
      </c>
      <c r="E37" s="40">
        <f t="shared" si="15"/>
        <v>-1834881.1899999948</v>
      </c>
      <c r="F37" s="39">
        <f t="shared" si="16"/>
        <v>-1834881.1899999948</v>
      </c>
      <c r="H37" s="35">
        <f t="shared" si="17"/>
        <v>-1834881.1899999948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>
        <f>'residui&amp;misure&amp;speriment'!H39</f>
        <v>0</v>
      </c>
      <c r="AF37" s="13">
        <f>'residui&amp;misure&amp;speriment'!I39</f>
        <v>-281670.69999999995</v>
      </c>
      <c r="AG37" s="13">
        <f>'residui&amp;misure&amp;speriment'!J39</f>
        <v>0</v>
      </c>
      <c r="AH37" s="13">
        <f>'residui&amp;misure&amp;speriment'!K39</f>
        <v>0</v>
      </c>
      <c r="AI37" s="13">
        <f>'residui&amp;misure&amp;speriment'!L39</f>
        <v>0</v>
      </c>
      <c r="AJ37" s="13">
        <f>'residui&amp;misure&amp;speriment'!M39</f>
        <v>0</v>
      </c>
      <c r="AK37" s="13">
        <f>'residui&amp;misure&amp;speriment'!N39</f>
        <v>0</v>
      </c>
      <c r="AL37" s="13">
        <f>'residui&amp;misure&amp;speriment'!O39</f>
        <v>0</v>
      </c>
      <c r="AM37" s="13">
        <f>'residui&amp;misure&amp;speriment'!P39</f>
        <v>0</v>
      </c>
      <c r="AN37" s="13">
        <f>'residui&amp;misure&amp;speriment'!Q39</f>
        <v>-73210.489999994898</v>
      </c>
      <c r="AO37" s="13">
        <f>'residui&amp;misure&amp;speriment'!R39</f>
        <v>-90000</v>
      </c>
      <c r="AP37" s="13">
        <f>'residui&amp;misure&amp;speriment'!S39</f>
        <v>-1316000</v>
      </c>
      <c r="AQ37" s="13">
        <f>'residui&amp;misure&amp;speriment'!T39</f>
        <v>-74000</v>
      </c>
      <c r="AR37" s="13"/>
      <c r="AS37" s="13"/>
      <c r="AT37" s="13"/>
    </row>
    <row r="38" spans="1:46" ht="15.75" x14ac:dyDescent="0.25">
      <c r="A38" s="1" t="s">
        <v>25</v>
      </c>
      <c r="C38" s="15" t="s">
        <v>18</v>
      </c>
      <c r="D38" s="41" t="s">
        <v>17</v>
      </c>
      <c r="E38" s="40">
        <f t="shared" si="15"/>
        <v>74712</v>
      </c>
      <c r="F38" s="39">
        <f t="shared" si="16"/>
        <v>74712</v>
      </c>
      <c r="H38" s="35">
        <f t="shared" si="17"/>
        <v>74712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>
        <f>'residui&amp;misure&amp;speriment'!H40</f>
        <v>0</v>
      </c>
      <c r="AF38" s="13">
        <f>'residui&amp;misure&amp;speriment'!I40</f>
        <v>0</v>
      </c>
      <c r="AG38" s="13">
        <f>'residui&amp;misure&amp;speriment'!J40</f>
        <v>0</v>
      </c>
      <c r="AH38" s="13">
        <f>'residui&amp;misure&amp;speriment'!K40</f>
        <v>0</v>
      </c>
      <c r="AI38" s="13">
        <f>'residui&amp;misure&amp;speriment'!L40</f>
        <v>0</v>
      </c>
      <c r="AJ38" s="13">
        <f>'residui&amp;misure&amp;speriment'!M40</f>
        <v>0</v>
      </c>
      <c r="AK38" s="13">
        <f>'residui&amp;misure&amp;speriment'!N40</f>
        <v>0</v>
      </c>
      <c r="AL38" s="13">
        <f>'residui&amp;misure&amp;speriment'!O40</f>
        <v>0</v>
      </c>
      <c r="AM38" s="13">
        <f>'residui&amp;misure&amp;speriment'!P40</f>
        <v>0</v>
      </c>
      <c r="AN38" s="13">
        <f>'residui&amp;misure&amp;speriment'!Q40</f>
        <v>0</v>
      </c>
      <c r="AO38" s="13">
        <f>'residui&amp;misure&amp;speriment'!R40</f>
        <v>74712</v>
      </c>
      <c r="AP38" s="13">
        <f>'residui&amp;misure&amp;speriment'!S40</f>
        <v>0</v>
      </c>
      <c r="AQ38" s="13">
        <f>'residui&amp;misure&amp;speriment'!T40</f>
        <v>0</v>
      </c>
      <c r="AR38" s="13"/>
      <c r="AS38" s="13"/>
      <c r="AT38" s="13"/>
    </row>
    <row r="39" spans="1:46" ht="15.75" x14ac:dyDescent="0.25">
      <c r="A39" s="1" t="s">
        <v>25</v>
      </c>
      <c r="C39" s="15" t="s">
        <v>16</v>
      </c>
      <c r="D39" s="41" t="s">
        <v>15</v>
      </c>
      <c r="E39" s="40">
        <f t="shared" si="15"/>
        <v>-200000</v>
      </c>
      <c r="F39" s="39">
        <f t="shared" si="16"/>
        <v>-200000</v>
      </c>
      <c r="H39" s="35">
        <f t="shared" si="17"/>
        <v>-200000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>
        <f>'residui&amp;misure&amp;speriment'!H41</f>
        <v>0</v>
      </c>
      <c r="AF39" s="13">
        <f>'residui&amp;misure&amp;speriment'!I41</f>
        <v>0</v>
      </c>
      <c r="AG39" s="13">
        <f>'residui&amp;misure&amp;speriment'!J41</f>
        <v>0</v>
      </c>
      <c r="AH39" s="13">
        <f>'residui&amp;misure&amp;speriment'!K41</f>
        <v>0</v>
      </c>
      <c r="AI39" s="13">
        <f>'residui&amp;misure&amp;speriment'!L41</f>
        <v>0</v>
      </c>
      <c r="AJ39" s="13">
        <f>'residui&amp;misure&amp;speriment'!M41</f>
        <v>0</v>
      </c>
      <c r="AK39" s="13">
        <f>'residui&amp;misure&amp;speriment'!N41</f>
        <v>0</v>
      </c>
      <c r="AL39" s="13">
        <f>'residui&amp;misure&amp;speriment'!O41</f>
        <v>0</v>
      </c>
      <c r="AM39" s="13">
        <f>'residui&amp;misure&amp;speriment'!P41</f>
        <v>0</v>
      </c>
      <c r="AN39" s="13">
        <f>'residui&amp;misure&amp;speriment'!Q41</f>
        <v>-200000</v>
      </c>
      <c r="AO39" s="13">
        <f>'residui&amp;misure&amp;speriment'!R41</f>
        <v>0</v>
      </c>
      <c r="AP39" s="13">
        <f>'residui&amp;misure&amp;speriment'!S41</f>
        <v>0</v>
      </c>
      <c r="AQ39" s="13">
        <f>'residui&amp;misure&amp;speriment'!T41</f>
        <v>0</v>
      </c>
      <c r="AR39" s="13"/>
      <c r="AS39" s="13"/>
      <c r="AT39" s="13"/>
    </row>
    <row r="40" spans="1:46" ht="15.75" x14ac:dyDescent="0.25">
      <c r="A40" s="1" t="s">
        <v>25</v>
      </c>
      <c r="C40" s="15" t="s">
        <v>14</v>
      </c>
      <c r="D40" s="41" t="s">
        <v>13</v>
      </c>
      <c r="E40" s="40">
        <f t="shared" si="15"/>
        <v>0</v>
      </c>
      <c r="F40" s="39">
        <f t="shared" si="16"/>
        <v>0</v>
      </c>
      <c r="H40" s="35">
        <f t="shared" si="17"/>
        <v>0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>
        <f>'residui&amp;misure&amp;speriment'!H42</f>
        <v>0</v>
      </c>
      <c r="AF40" s="13">
        <f>'residui&amp;misure&amp;speriment'!I42</f>
        <v>0</v>
      </c>
      <c r="AG40" s="13">
        <f>'residui&amp;misure&amp;speriment'!J42</f>
        <v>0</v>
      </c>
      <c r="AH40" s="13">
        <f>'residui&amp;misure&amp;speriment'!K42</f>
        <v>0</v>
      </c>
      <c r="AI40" s="13">
        <f>'residui&amp;misure&amp;speriment'!L42</f>
        <v>0</v>
      </c>
      <c r="AJ40" s="13">
        <f>'residui&amp;misure&amp;speriment'!M42</f>
        <v>0</v>
      </c>
      <c r="AK40" s="13">
        <f>'residui&amp;misure&amp;speriment'!N42</f>
        <v>0</v>
      </c>
      <c r="AL40" s="13">
        <f>'residui&amp;misure&amp;speriment'!O42</f>
        <v>0</v>
      </c>
      <c r="AM40" s="13">
        <f>'residui&amp;misure&amp;speriment'!P42</f>
        <v>0</v>
      </c>
      <c r="AN40" s="13">
        <f>'residui&amp;misure&amp;speriment'!Q42</f>
        <v>0</v>
      </c>
      <c r="AO40" s="13">
        <f>'residui&amp;misure&amp;speriment'!R42</f>
        <v>0</v>
      </c>
      <c r="AP40" s="13">
        <f>'residui&amp;misure&amp;speriment'!S42</f>
        <v>0</v>
      </c>
      <c r="AQ40" s="13">
        <f>'residui&amp;misure&amp;speriment'!T42</f>
        <v>0</v>
      </c>
      <c r="AR40" s="13"/>
      <c r="AS40" s="13"/>
      <c r="AT40" s="13"/>
    </row>
    <row r="41" spans="1:46" ht="15.75" x14ac:dyDescent="0.25">
      <c r="A41" s="1" t="s">
        <v>25</v>
      </c>
      <c r="C41" s="15" t="s">
        <v>12</v>
      </c>
      <c r="D41" s="41" t="s">
        <v>11</v>
      </c>
      <c r="E41" s="40">
        <f t="shared" si="15"/>
        <v>-25479.300000000047</v>
      </c>
      <c r="F41" s="39">
        <f t="shared" si="16"/>
        <v>-25479.300000000047</v>
      </c>
      <c r="H41" s="35">
        <f t="shared" si="17"/>
        <v>-25479.300000000047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>
        <f>'residui&amp;misure&amp;speriment'!H43</f>
        <v>0</v>
      </c>
      <c r="AF41" s="13">
        <f>'residui&amp;misure&amp;speriment'!I43</f>
        <v>0</v>
      </c>
      <c r="AG41" s="13">
        <f>'residui&amp;misure&amp;speriment'!J43</f>
        <v>0</v>
      </c>
      <c r="AH41" s="13">
        <f>'residui&amp;misure&amp;speriment'!K43</f>
        <v>0</v>
      </c>
      <c r="AI41" s="13">
        <f>'residui&amp;misure&amp;speriment'!L43</f>
        <v>0</v>
      </c>
      <c r="AJ41" s="13">
        <f>'residui&amp;misure&amp;speriment'!M43</f>
        <v>0</v>
      </c>
      <c r="AK41" s="13">
        <f>'residui&amp;misure&amp;speriment'!N43</f>
        <v>0</v>
      </c>
      <c r="AL41" s="13">
        <f>'residui&amp;misure&amp;speriment'!O43</f>
        <v>0</v>
      </c>
      <c r="AM41" s="13">
        <f>'residui&amp;misure&amp;speriment'!P43</f>
        <v>0</v>
      </c>
      <c r="AN41" s="13">
        <f>'residui&amp;misure&amp;speriment'!Q43</f>
        <v>-25479.300000000047</v>
      </c>
      <c r="AO41" s="13">
        <f>'residui&amp;misure&amp;speriment'!R43</f>
        <v>0</v>
      </c>
      <c r="AP41" s="13">
        <f>'residui&amp;misure&amp;speriment'!S43</f>
        <v>0</v>
      </c>
      <c r="AQ41" s="13">
        <f>'residui&amp;misure&amp;speriment'!T43</f>
        <v>0</v>
      </c>
      <c r="AR41" s="13"/>
      <c r="AS41" s="13"/>
      <c r="AT41" s="13"/>
    </row>
    <row r="42" spans="1:46" ht="15.75" x14ac:dyDescent="0.25">
      <c r="A42" s="1" t="s">
        <v>25</v>
      </c>
      <c r="C42" s="15" t="s">
        <v>10</v>
      </c>
      <c r="D42" s="41" t="s">
        <v>9</v>
      </c>
      <c r="E42" s="40">
        <f t="shared" si="15"/>
        <v>3465000</v>
      </c>
      <c r="F42" s="39">
        <f t="shared" si="16"/>
        <v>3465000</v>
      </c>
      <c r="H42" s="35">
        <f t="shared" si="17"/>
        <v>3465000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>
        <f>'residui&amp;misure&amp;speriment'!H44</f>
        <v>465000</v>
      </c>
      <c r="AF42" s="13">
        <f>'residui&amp;misure&amp;speriment'!I44</f>
        <v>0</v>
      </c>
      <c r="AG42" s="13">
        <f>'residui&amp;misure&amp;speriment'!J44</f>
        <v>0</v>
      </c>
      <c r="AH42" s="13">
        <f>'residui&amp;misure&amp;speriment'!K44</f>
        <v>3000000</v>
      </c>
      <c r="AI42" s="13">
        <f>'residui&amp;misure&amp;speriment'!L44</f>
        <v>0</v>
      </c>
      <c r="AJ42" s="13">
        <f>'residui&amp;misure&amp;speriment'!M44</f>
        <v>0</v>
      </c>
      <c r="AK42" s="13">
        <f>'residui&amp;misure&amp;speriment'!N44</f>
        <v>0</v>
      </c>
      <c r="AL42" s="13">
        <f>'residui&amp;misure&amp;speriment'!O44</f>
        <v>0</v>
      </c>
      <c r="AM42" s="13">
        <f>'residui&amp;misure&amp;speriment'!P44</f>
        <v>0</v>
      </c>
      <c r="AN42" s="13">
        <f>'residui&amp;misure&amp;speriment'!Q44</f>
        <v>0</v>
      </c>
      <c r="AO42" s="13">
        <f>'residui&amp;misure&amp;speriment'!R44</f>
        <v>0</v>
      </c>
      <c r="AP42" s="13">
        <f>'residui&amp;misure&amp;speriment'!S44</f>
        <v>0</v>
      </c>
      <c r="AQ42" s="13">
        <f>'residui&amp;misure&amp;speriment'!T44</f>
        <v>0</v>
      </c>
      <c r="AR42" s="13"/>
      <c r="AS42" s="13"/>
      <c r="AT42" s="13"/>
    </row>
    <row r="43" spans="1:46" ht="15.75" x14ac:dyDescent="0.25">
      <c r="A43" s="1" t="s">
        <v>25</v>
      </c>
      <c r="C43" s="15" t="s">
        <v>8</v>
      </c>
      <c r="D43" s="41" t="s">
        <v>7</v>
      </c>
      <c r="E43" s="40">
        <f t="shared" si="15"/>
        <v>-170000</v>
      </c>
      <c r="F43" s="39">
        <f t="shared" si="16"/>
        <v>-170000</v>
      </c>
      <c r="H43" s="35">
        <f t="shared" si="17"/>
        <v>-170000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>
        <f>'residui&amp;misure&amp;speriment'!H45</f>
        <v>0</v>
      </c>
      <c r="AF43" s="13">
        <f>'residui&amp;misure&amp;speriment'!I45</f>
        <v>-100000</v>
      </c>
      <c r="AG43" s="13">
        <f>'residui&amp;misure&amp;speriment'!J45</f>
        <v>0</v>
      </c>
      <c r="AH43" s="13">
        <f>'residui&amp;misure&amp;speriment'!K45</f>
        <v>0</v>
      </c>
      <c r="AI43" s="13">
        <f>'residui&amp;misure&amp;speriment'!L45</f>
        <v>0</v>
      </c>
      <c r="AJ43" s="13">
        <f>'residui&amp;misure&amp;speriment'!M45</f>
        <v>0</v>
      </c>
      <c r="AK43" s="13">
        <f>'residui&amp;misure&amp;speriment'!N45</f>
        <v>0</v>
      </c>
      <c r="AL43" s="13">
        <f>'residui&amp;misure&amp;speriment'!O45</f>
        <v>0</v>
      </c>
      <c r="AM43" s="13">
        <f>'residui&amp;misure&amp;speriment'!P45</f>
        <v>0</v>
      </c>
      <c r="AN43" s="13">
        <f>'residui&amp;misure&amp;speriment'!Q45</f>
        <v>0</v>
      </c>
      <c r="AO43" s="13">
        <f>'residui&amp;misure&amp;speriment'!R45</f>
        <v>0</v>
      </c>
      <c r="AP43" s="13">
        <f>'residui&amp;misure&amp;speriment'!S45</f>
        <v>0</v>
      </c>
      <c r="AQ43" s="13">
        <f>'residui&amp;misure&amp;speriment'!T45</f>
        <v>-70000</v>
      </c>
      <c r="AR43" s="13"/>
      <c r="AS43" s="13"/>
      <c r="AT43" s="13"/>
    </row>
    <row r="44" spans="1:46" ht="15.75" x14ac:dyDescent="0.25">
      <c r="C44" s="38" t="s">
        <v>5</v>
      </c>
      <c r="D44" s="37" t="s">
        <v>4</v>
      </c>
      <c r="E44" s="36">
        <f>SUM(E36:E43)</f>
        <v>-2156648.4899999946</v>
      </c>
      <c r="F44" s="36">
        <f>SUM(F36:F43)</f>
        <v>-2156648.4899999946</v>
      </c>
      <c r="H44" s="35">
        <f>SUM(I44:AS44)</f>
        <v>-2156648.4899999951</v>
      </c>
      <c r="I44" s="35">
        <f t="shared" ref="I44:AQ44" si="18">SUM(I36:I43)</f>
        <v>0</v>
      </c>
      <c r="J44" s="35">
        <f t="shared" si="18"/>
        <v>0</v>
      </c>
      <c r="K44" s="35">
        <f t="shared" si="18"/>
        <v>0</v>
      </c>
      <c r="L44" s="35">
        <f t="shared" si="18"/>
        <v>0</v>
      </c>
      <c r="M44" s="35">
        <f t="shared" si="18"/>
        <v>0</v>
      </c>
      <c r="N44" s="35">
        <f t="shared" si="18"/>
        <v>0</v>
      </c>
      <c r="O44" s="35">
        <f t="shared" si="18"/>
        <v>0</v>
      </c>
      <c r="P44" s="35">
        <f t="shared" si="18"/>
        <v>0</v>
      </c>
      <c r="Q44" s="35">
        <f t="shared" si="18"/>
        <v>0</v>
      </c>
      <c r="R44" s="35">
        <f t="shared" si="18"/>
        <v>0</v>
      </c>
      <c r="S44" s="35">
        <f t="shared" si="18"/>
        <v>0</v>
      </c>
      <c r="T44" s="35">
        <f t="shared" si="18"/>
        <v>0</v>
      </c>
      <c r="U44" s="35">
        <f t="shared" si="18"/>
        <v>0</v>
      </c>
      <c r="V44" s="35">
        <f t="shared" si="18"/>
        <v>0</v>
      </c>
      <c r="W44" s="35">
        <f t="shared" si="18"/>
        <v>0</v>
      </c>
      <c r="X44" s="35">
        <f t="shared" si="18"/>
        <v>0</v>
      </c>
      <c r="Y44" s="35">
        <f t="shared" si="18"/>
        <v>0</v>
      </c>
      <c r="Z44" s="35">
        <f t="shared" si="18"/>
        <v>0</v>
      </c>
      <c r="AA44" s="35">
        <f t="shared" si="18"/>
        <v>0</v>
      </c>
      <c r="AB44" s="35">
        <f t="shared" si="18"/>
        <v>0</v>
      </c>
      <c r="AC44" s="35">
        <f t="shared" si="18"/>
        <v>0</v>
      </c>
      <c r="AD44" s="35">
        <f t="shared" si="18"/>
        <v>0</v>
      </c>
      <c r="AE44" s="35">
        <f t="shared" si="18"/>
        <v>465000</v>
      </c>
      <c r="AF44" s="35">
        <f t="shared" si="18"/>
        <v>-581670.69999999995</v>
      </c>
      <c r="AG44" s="35">
        <f t="shared" si="18"/>
        <v>0</v>
      </c>
      <c r="AH44" s="35">
        <f t="shared" si="18"/>
        <v>3000000</v>
      </c>
      <c r="AI44" s="35">
        <f t="shared" si="18"/>
        <v>0</v>
      </c>
      <c r="AJ44" s="35">
        <f t="shared" si="18"/>
        <v>-700000</v>
      </c>
      <c r="AK44" s="35">
        <f t="shared" si="18"/>
        <v>-448000</v>
      </c>
      <c r="AL44" s="35">
        <f t="shared" si="18"/>
        <v>0</v>
      </c>
      <c r="AM44" s="35">
        <f t="shared" si="18"/>
        <v>0</v>
      </c>
      <c r="AN44" s="35">
        <f t="shared" si="18"/>
        <v>-298689.78999999491</v>
      </c>
      <c r="AO44" s="35">
        <f t="shared" si="18"/>
        <v>-15288</v>
      </c>
      <c r="AP44" s="35">
        <f t="shared" si="18"/>
        <v>-2934000</v>
      </c>
      <c r="AQ44" s="35">
        <f t="shared" si="18"/>
        <v>-644000</v>
      </c>
      <c r="AR44" s="35"/>
      <c r="AS44" s="35"/>
    </row>
    <row r="45" spans="1:46" s="33" customFormat="1" ht="15.75" outlineLevel="1" x14ac:dyDescent="0.25">
      <c r="AE45" s="33">
        <v>0</v>
      </c>
      <c r="AF45" s="33">
        <v>0</v>
      </c>
      <c r="AH45" s="33">
        <v>0</v>
      </c>
      <c r="AI45" s="33">
        <v>0</v>
      </c>
      <c r="AJ45" s="33">
        <v>0</v>
      </c>
      <c r="AK45" s="33">
        <v>0</v>
      </c>
      <c r="AP45" s="33">
        <v>0</v>
      </c>
      <c r="AQ45" s="33">
        <v>0</v>
      </c>
      <c r="AR45" s="34"/>
      <c r="AS45" s="34"/>
    </row>
    <row r="46" spans="1:46" ht="47.25" customHeight="1" x14ac:dyDescent="0.25">
      <c r="C46" s="32"/>
      <c r="E46" s="31"/>
      <c r="H46" s="31"/>
      <c r="I46" s="29"/>
      <c r="J46" s="29"/>
      <c r="K46" s="29"/>
      <c r="L46" s="29"/>
      <c r="M46" s="29"/>
      <c r="N46" s="29"/>
      <c r="R46" s="29"/>
      <c r="S46" s="29"/>
      <c r="T46" s="30"/>
      <c r="U46" s="29"/>
      <c r="V46" s="29"/>
      <c r="AL46" s="28"/>
      <c r="AM46" s="28"/>
      <c r="AS46" s="28"/>
      <c r="AT46" s="28"/>
    </row>
    <row r="47" spans="1:46" ht="18.75" x14ac:dyDescent="0.25">
      <c r="C47" s="27"/>
      <c r="AS47" s="26"/>
    </row>
    <row r="48" spans="1:46" s="21" customFormat="1" ht="64.900000000000006" customHeight="1" x14ac:dyDescent="0.25">
      <c r="C48" s="25" t="s">
        <v>24</v>
      </c>
      <c r="E48" s="21" t="s">
        <v>23</v>
      </c>
      <c r="H48" s="24" t="str">
        <f t="shared" ref="H48:AF48" si="19">H35</f>
        <v>Totale Costi</v>
      </c>
      <c r="I48" s="24" t="str">
        <f t="shared" si="19"/>
        <v>ADI (erogatori) 
pubblici</v>
      </c>
      <c r="J48" s="24" t="str">
        <f t="shared" si="19"/>
        <v>ADI (erogatori) 
privati</v>
      </c>
      <c r="K48" s="24" t="str">
        <f t="shared" si="19"/>
        <v>Cure Palliative Domiciliari Pubblici</v>
      </c>
      <c r="L48" s="24" t="str">
        <f t="shared" si="19"/>
        <v>Cure Palliative Domiciliari Privati</v>
      </c>
      <c r="M48" s="24" t="str">
        <f t="shared" si="19"/>
        <v>Cure Palliative Residenziali Pubblici</v>
      </c>
      <c r="N48" s="24" t="str">
        <f t="shared" si="19"/>
        <v>Cure Palliative residenziali Privati</v>
      </c>
      <c r="O48" s="24" t="str">
        <f t="shared" si="19"/>
        <v>Servizi diurni per anziani e disabili (CDI, CDD, CSS)</v>
      </c>
      <c r="P48" s="24">
        <f t="shared" si="19"/>
        <v>0</v>
      </c>
      <c r="Q48" s="24" t="str">
        <f t="shared" si="19"/>
        <v>Servizi residenziali e semiresidenziali area dipendenze (compresa mobilità passiva)</v>
      </c>
      <c r="R48" s="24">
        <f t="shared" si="19"/>
        <v>0</v>
      </c>
      <c r="S48" s="24" t="str">
        <f t="shared" si="19"/>
        <v>Servizi di riabilitazione/cure intermedie (compresa mobilità passiva)</v>
      </c>
      <c r="T48" s="24" t="str">
        <f t="shared" si="19"/>
        <v>Servizi Residenziali Terapeutico-Riabilitativi a media intensità per minori con disturbi del neuro-sviluppo e disabilità complessa S.R.M.</v>
      </c>
      <c r="U48" s="24">
        <f t="shared" si="19"/>
        <v>0</v>
      </c>
      <c r="V48" s="24" t="str">
        <f t="shared" si="19"/>
        <v>Residenze Sanitario Assistenziali per anziani - R.S.A.</v>
      </c>
      <c r="W48" s="24">
        <f t="shared" si="19"/>
        <v>0</v>
      </c>
      <c r="X48" s="24" t="str">
        <f t="shared" si="19"/>
        <v>Residenze Sanitario Assistenziali per disabili - R.S.D.</v>
      </c>
      <c r="Y48" s="24">
        <f t="shared" si="19"/>
        <v>0</v>
      </c>
      <c r="Z48" s="24" t="str">
        <f t="shared" si="19"/>
        <v>Servizi Multidisciplinari Integrati - area dipendenze</v>
      </c>
      <c r="AA48" s="24" t="str">
        <f t="shared" si="19"/>
        <v>Consultori familiari privati</v>
      </c>
      <c r="AB48" s="24" t="str">
        <f t="shared" si="19"/>
        <v>ALTRI COSTI</v>
      </c>
      <c r="AC48" s="24" t="str">
        <f t="shared" si="19"/>
        <v>DIPENDENZE MINORI AUTORI DI REATO</v>
      </c>
      <c r="AD48" s="24" t="str">
        <f t="shared" si="19"/>
        <v>Assistenza residenziale post-acuta</v>
      </c>
      <c r="AE48" s="24" t="str">
        <f t="shared" si="19"/>
        <v>MISURA Residenzialità leggera/assistita (esclusa Residenzialità leggera per religiosi ex d.g.r. n. 4086/2015)</v>
      </c>
      <c r="AF48" s="24" t="str">
        <f t="shared" si="19"/>
        <v>MISURA Residenzialità leggera/assistita per religiosi ex d.g.r. n. 4086/2015</v>
      </c>
      <c r="AG48" s="24"/>
      <c r="AH48" s="24" t="str">
        <f t="shared" ref="AH48:AQ48" si="20">AH35</f>
        <v>MISURA RSA aperta</v>
      </c>
      <c r="AI48" s="24" t="str">
        <f t="shared" si="20"/>
        <v>MISURA Comunità minori - minori vittime di abuso/violenza/maltrattamento</v>
      </c>
      <c r="AJ48" s="24" t="str">
        <f t="shared" si="20"/>
        <v>Prosecuzione progetto Post Acuta per homeless</v>
      </c>
      <c r="AK48" s="24" t="str">
        <f t="shared" si="20"/>
        <v>Prosecuzione progetto Counseling Autismo</v>
      </c>
      <c r="AL48" s="23">
        <f t="shared" si="20"/>
        <v>0</v>
      </c>
      <c r="AM48" s="23" t="str">
        <f t="shared" si="20"/>
        <v>VACCINAZIONI AL DOMICILIO</v>
      </c>
      <c r="AN48" s="23" t="str">
        <f t="shared" si="20"/>
        <v>altro</v>
      </c>
      <c r="AO48" s="23" t="str">
        <f t="shared" si="20"/>
        <v>DGR 1746</v>
      </c>
      <c r="AP48" s="23" t="str">
        <f t="shared" si="20"/>
        <v>Riabilitazione minori</v>
      </c>
      <c r="AQ48" s="23" t="str">
        <f t="shared" si="20"/>
        <v>Case management</v>
      </c>
      <c r="AS48" s="22"/>
    </row>
    <row r="49" spans="1:49" x14ac:dyDescent="0.25">
      <c r="A49" s="1" t="s">
        <v>6</v>
      </c>
      <c r="C49" s="20" t="s">
        <v>22</v>
      </c>
      <c r="D49" s="1" t="s">
        <v>21</v>
      </c>
      <c r="H49" s="180">
        <f t="shared" ref="H49:H57" si="21">SUM(I49:AS49)</f>
        <v>7963635.7469850052</v>
      </c>
      <c r="I49" s="13">
        <f>trascinamenti_22!I34</f>
        <v>0</v>
      </c>
      <c r="J49" s="13">
        <f>trascinamenti_22!J34</f>
        <v>271024.05340000021</v>
      </c>
      <c r="K49" s="13">
        <f>trascinamenti_22!K34</f>
        <v>42740.307600000029</v>
      </c>
      <c r="L49" s="13">
        <f>trascinamenti_22!L34</f>
        <v>73595.909600000043</v>
      </c>
      <c r="M49" s="13">
        <f>trascinamenti_22!M34</f>
        <v>67151.642000000022</v>
      </c>
      <c r="N49" s="13">
        <f>trascinamenti_22!N34</f>
        <v>76244.88440000001</v>
      </c>
      <c r="O49" s="13">
        <f>trascinamenti_22!O34</f>
        <v>250954.67782128695</v>
      </c>
      <c r="P49" s="13">
        <f>trascinamenti_22!P34</f>
        <v>0</v>
      </c>
      <c r="Q49" s="13">
        <f>trascinamenti_22!Q34</f>
        <v>1229907.3319642856</v>
      </c>
      <c r="R49" s="13">
        <f>trascinamenti_22!R34</f>
        <v>0</v>
      </c>
      <c r="S49" s="13">
        <f>trascinamenti_22!S34</f>
        <v>272150.71120000025</v>
      </c>
      <c r="T49" s="13">
        <f>trascinamenti_22!T34</f>
        <v>12563.047600000013</v>
      </c>
      <c r="U49" s="13">
        <f>trascinamenti_22!U34</f>
        <v>0</v>
      </c>
      <c r="V49" s="13">
        <f>trascinamenti_22!V34+nuclei!I40</f>
        <v>1815222.854778083</v>
      </c>
      <c r="W49" s="13">
        <f>trascinamenti_22!W34</f>
        <v>0</v>
      </c>
      <c r="X49" s="13">
        <f>trascinamenti_22!X34</f>
        <v>277894.05522134877</v>
      </c>
      <c r="Y49" s="13">
        <f>trascinamenti_22!Y34</f>
        <v>0</v>
      </c>
      <c r="Z49" s="13">
        <f>trascinamenti_22!Z34</f>
        <v>64558.725000000006</v>
      </c>
      <c r="AA49" s="13">
        <f>trascinamenti_22!AA34</f>
        <v>50279.346400000039</v>
      </c>
      <c r="AB49" s="13">
        <f>trascinamenti_22!AB34</f>
        <v>0</v>
      </c>
      <c r="AC49" s="13">
        <f>ASSEGNAZ_PER_FONTI_FIN_assest22!AC49*(-1)</f>
        <v>-26622</v>
      </c>
      <c r="AD49" s="13">
        <f>trascinamenti_22!AD34</f>
        <v>19970.200000000012</v>
      </c>
      <c r="AE49" s="13">
        <f>'residui&amp;misure&amp;speriment'!H47</f>
        <v>0</v>
      </c>
      <c r="AF49" s="13">
        <f>'residui&amp;misure&amp;speriment'!I47</f>
        <v>200000</v>
      </c>
      <c r="AG49" s="13">
        <f>'residui&amp;misure&amp;speriment'!J47</f>
        <v>0</v>
      </c>
      <c r="AH49" s="13">
        <f>'residui&amp;misure&amp;speriment'!K47</f>
        <v>0</v>
      </c>
      <c r="AI49" s="13">
        <f>'residui&amp;misure&amp;speriment'!L47</f>
        <v>0</v>
      </c>
      <c r="AJ49" s="13">
        <f>'residui&amp;misure&amp;speriment'!M47</f>
        <v>700000</v>
      </c>
      <c r="AK49" s="13">
        <f>'residui&amp;misure&amp;speriment'!N47</f>
        <v>448000</v>
      </c>
      <c r="AL49" s="13">
        <f>'residui&amp;misure&amp;speriment'!O47</f>
        <v>0</v>
      </c>
      <c r="AM49" s="13">
        <f>'residui&amp;misure&amp;speriment'!P47</f>
        <v>0</v>
      </c>
      <c r="AN49" s="13">
        <f>'residui&amp;misure&amp;speriment'!Q47</f>
        <v>0</v>
      </c>
      <c r="AO49" s="13">
        <f>'residui&amp;misure&amp;speriment'!R47</f>
        <v>0</v>
      </c>
      <c r="AP49" s="13">
        <f>'residui&amp;misure&amp;speriment'!S47</f>
        <v>1618000</v>
      </c>
      <c r="AQ49" s="13">
        <f>'residui&amp;misure&amp;speriment'!T47</f>
        <v>500000</v>
      </c>
      <c r="AR49" s="13"/>
      <c r="AS49" s="12"/>
    </row>
    <row r="50" spans="1:49" ht="15.75" x14ac:dyDescent="0.25">
      <c r="A50" s="1" t="s">
        <v>6</v>
      </c>
      <c r="C50" s="15" t="s">
        <v>20</v>
      </c>
      <c r="D50" s="18" t="s">
        <v>19</v>
      </c>
      <c r="E50" s="17"/>
      <c r="F50"/>
      <c r="G50"/>
      <c r="H50" s="96">
        <f t="shared" si="21"/>
        <v>5378208.3266944122</v>
      </c>
      <c r="I50" s="13">
        <f>trascinamenti_22!I35</f>
        <v>0</v>
      </c>
      <c r="J50" s="13">
        <f>trascinamenti_22!J35</f>
        <v>71540.367800000065</v>
      </c>
      <c r="K50" s="13">
        <f>trascinamenti_22!K35</f>
        <v>12186.000800000009</v>
      </c>
      <c r="L50" s="13">
        <f>trascinamenti_22!L35</f>
        <v>17700.324200000017</v>
      </c>
      <c r="M50" s="13">
        <f>trascinamenti_22!M35</f>
        <v>16003.247800000012</v>
      </c>
      <c r="N50" s="13">
        <f>trascinamenti_22!N35</f>
        <v>37091.119760000016</v>
      </c>
      <c r="O50" s="13">
        <f>trascinamenti_22!O35</f>
        <v>276273.02718750003</v>
      </c>
      <c r="P50" s="13">
        <f>trascinamenti_22!P35</f>
        <v>0</v>
      </c>
      <c r="Q50" s="13">
        <f>trascinamenti_22!Q35</f>
        <v>1566948.5487500001</v>
      </c>
      <c r="R50" s="13">
        <f>trascinamenti_22!R35</f>
        <v>0</v>
      </c>
      <c r="S50" s="13">
        <f>trascinamenti_22!S35</f>
        <v>82688.215800000064</v>
      </c>
      <c r="T50" s="13">
        <f>trascinamenti_22!T35</f>
        <v>0</v>
      </c>
      <c r="U50" s="13">
        <f>trascinamenti_22!U35</f>
        <v>0</v>
      </c>
      <c r="V50" s="13">
        <f>trascinamenti_22!V35+nuclei!I41</f>
        <v>915434.58613424748</v>
      </c>
      <c r="W50" s="13">
        <f>trascinamenti_22!W35</f>
        <v>0</v>
      </c>
      <c r="X50" s="13">
        <f>trascinamenti_22!X35</f>
        <v>689735.136462664</v>
      </c>
      <c r="Y50" s="13">
        <f>trascinamenti_22!Y35</f>
        <v>0</v>
      </c>
      <c r="Z50" s="13">
        <f>trascinamenti_22!Z35</f>
        <v>0</v>
      </c>
      <c r="AA50" s="13">
        <f>trascinamenti_22!AA35</f>
        <v>18462.093400000012</v>
      </c>
      <c r="AB50" s="13">
        <f>trascinamenti_22!AB35</f>
        <v>0</v>
      </c>
      <c r="AC50" s="13">
        <f>ASSEGNAZ_PER_FONTI_FIN_assest22!AC50*(-1)</f>
        <v>-8832</v>
      </c>
      <c r="AD50" s="13">
        <f>trascinamenti_22!AD35</f>
        <v>11306.958600000013</v>
      </c>
      <c r="AE50" s="13">
        <f>'residui&amp;misure&amp;speriment'!H48</f>
        <v>0</v>
      </c>
      <c r="AF50" s="13">
        <f>'residui&amp;misure&amp;speriment'!I48</f>
        <v>281670.69999999995</v>
      </c>
      <c r="AG50" s="13">
        <f>'residui&amp;misure&amp;speriment'!J48</f>
        <v>0</v>
      </c>
      <c r="AH50" s="13">
        <f>'residui&amp;misure&amp;speriment'!K48</f>
        <v>0</v>
      </c>
      <c r="AI50" s="13">
        <f>'residui&amp;misure&amp;speriment'!L48</f>
        <v>0</v>
      </c>
      <c r="AJ50" s="13">
        <f>'residui&amp;misure&amp;speriment'!M48</f>
        <v>0</v>
      </c>
      <c r="AK50" s="13">
        <f>'residui&amp;misure&amp;speriment'!N48</f>
        <v>0</v>
      </c>
      <c r="AL50" s="13">
        <f>'residui&amp;misure&amp;speriment'!O48</f>
        <v>0</v>
      </c>
      <c r="AM50" s="13">
        <f>'residui&amp;misure&amp;speriment'!P48</f>
        <v>0</v>
      </c>
      <c r="AN50" s="13">
        <f>'residui&amp;misure&amp;speriment'!Q48</f>
        <v>0</v>
      </c>
      <c r="AO50" s="13">
        <f>'residui&amp;misure&amp;speriment'!R48</f>
        <v>0</v>
      </c>
      <c r="AP50" s="13">
        <f>'residui&amp;misure&amp;speriment'!S48</f>
        <v>1316000</v>
      </c>
      <c r="AQ50" s="13">
        <f>'residui&amp;misure&amp;speriment'!T48</f>
        <v>74000</v>
      </c>
      <c r="AR50" s="13"/>
      <c r="AS50" s="12"/>
    </row>
    <row r="51" spans="1:49" x14ac:dyDescent="0.25">
      <c r="A51" s="1" t="s">
        <v>6</v>
      </c>
      <c r="C51" s="15" t="s">
        <v>18</v>
      </c>
      <c r="D51" s="1" t="s">
        <v>17</v>
      </c>
      <c r="E51" s="5"/>
      <c r="F51"/>
      <c r="G51"/>
      <c r="H51" s="96">
        <f t="shared" si="21"/>
        <v>780224.75898022729</v>
      </c>
      <c r="I51" s="13">
        <f>trascinamenti_22!I36</f>
        <v>0</v>
      </c>
      <c r="J51" s="13">
        <f>trascinamenti_22!J36</f>
        <v>33943.828200000004</v>
      </c>
      <c r="K51" s="13">
        <f>trascinamenti_22!K36</f>
        <v>7363.0084000000061</v>
      </c>
      <c r="L51" s="13">
        <f>trascinamenti_22!L36</f>
        <v>5353.7944000000007</v>
      </c>
      <c r="M51" s="13">
        <f>trascinamenti_22!M36</f>
        <v>10384.615600000008</v>
      </c>
      <c r="N51" s="13">
        <f>trascinamenti_22!N36</f>
        <v>5259.2492000000038</v>
      </c>
      <c r="O51" s="13">
        <f>trascinamenti_22!O36</f>
        <v>36012.901980227078</v>
      </c>
      <c r="P51" s="13">
        <f>trascinamenti_22!P36</f>
        <v>0</v>
      </c>
      <c r="Q51" s="13">
        <f>trascinamenti_22!Q36</f>
        <v>194185.38500000001</v>
      </c>
      <c r="R51" s="13">
        <f>trascinamenti_22!R36</f>
        <v>0</v>
      </c>
      <c r="S51" s="13">
        <f>trascinamenti_22!S36</f>
        <v>4359.1332000000039</v>
      </c>
      <c r="T51" s="13">
        <f>trascinamenti_22!T36</f>
        <v>0</v>
      </c>
      <c r="U51" s="13">
        <f>trascinamenti_22!U36</f>
        <v>0</v>
      </c>
      <c r="V51" s="13">
        <f>trascinamenti_22!V36+nuclei!I42</f>
        <v>440414.61120000016</v>
      </c>
      <c r="W51" s="13">
        <f>trascinamenti_22!W36</f>
        <v>0</v>
      </c>
      <c r="X51" s="13">
        <f>trascinamenti_22!X36</f>
        <v>24574.685800000021</v>
      </c>
      <c r="Y51" s="13">
        <f>trascinamenti_22!Y36</f>
        <v>0</v>
      </c>
      <c r="Z51" s="13">
        <f>trascinamenti_22!Z36</f>
        <v>10334.75</v>
      </c>
      <c r="AA51" s="13">
        <f>trascinamenti_22!AA36</f>
        <v>1589.7978000000012</v>
      </c>
      <c r="AB51" s="13">
        <f>trascinamenti_22!AB36</f>
        <v>0</v>
      </c>
      <c r="AC51" s="13">
        <f>ASSEGNAZ_PER_FONTI_FIN_assest22!AC51*(-1)</f>
        <v>0</v>
      </c>
      <c r="AD51" s="13">
        <f>trascinamenti_22!AD36</f>
        <v>6448.9982000000055</v>
      </c>
      <c r="AE51" s="13">
        <f>'residui&amp;misure&amp;speriment'!H49</f>
        <v>0</v>
      </c>
      <c r="AF51" s="13">
        <f>'residui&amp;misure&amp;speriment'!I49</f>
        <v>0</v>
      </c>
      <c r="AG51" s="13">
        <f>'residui&amp;misure&amp;speriment'!J49</f>
        <v>0</v>
      </c>
      <c r="AH51" s="13">
        <f>'residui&amp;misure&amp;speriment'!K49</f>
        <v>0</v>
      </c>
      <c r="AI51" s="13">
        <f>'residui&amp;misure&amp;speriment'!L49</f>
        <v>0</v>
      </c>
      <c r="AJ51" s="13">
        <f>'residui&amp;misure&amp;speriment'!M49</f>
        <v>0</v>
      </c>
      <c r="AK51" s="13">
        <f>'residui&amp;misure&amp;speriment'!N49</f>
        <v>0</v>
      </c>
      <c r="AL51" s="13">
        <f>'residui&amp;misure&amp;speriment'!O49</f>
        <v>0</v>
      </c>
      <c r="AM51" s="13">
        <f>'residui&amp;misure&amp;speriment'!P49</f>
        <v>0</v>
      </c>
      <c r="AN51" s="13">
        <f>'residui&amp;misure&amp;speriment'!Q49</f>
        <v>0</v>
      </c>
      <c r="AO51" s="13">
        <f>'residui&amp;misure&amp;speriment'!R49</f>
        <v>0</v>
      </c>
      <c r="AP51" s="13">
        <f>'residui&amp;misure&amp;speriment'!S49</f>
        <v>0</v>
      </c>
      <c r="AQ51" s="13">
        <f>'residui&amp;misure&amp;speriment'!T49</f>
        <v>0</v>
      </c>
      <c r="AR51" s="13"/>
      <c r="AS51" s="12"/>
    </row>
    <row r="52" spans="1:49" x14ac:dyDescent="0.25">
      <c r="A52" s="1" t="s">
        <v>6</v>
      </c>
      <c r="C52" s="15" t="s">
        <v>16</v>
      </c>
      <c r="D52" s="1" t="s">
        <v>15</v>
      </c>
      <c r="E52" s="5"/>
      <c r="F52"/>
      <c r="G52"/>
      <c r="H52" s="96">
        <f t="shared" si="21"/>
        <v>1580990.3012200077</v>
      </c>
      <c r="I52" s="13">
        <f>trascinamenti_22!I37</f>
        <v>9605.5236000000077</v>
      </c>
      <c r="J52" s="13">
        <f>trascinamenti_22!J37</f>
        <v>59076.049000000028</v>
      </c>
      <c r="K52" s="13">
        <f>trascinamenti_22!K37</f>
        <v>27713.770600000018</v>
      </c>
      <c r="L52" s="13">
        <f>trascinamenti_22!L37</f>
        <v>22459.314000000013</v>
      </c>
      <c r="M52" s="13">
        <f>trascinamenti_22!M37</f>
        <v>18224.180000000008</v>
      </c>
      <c r="N52" s="13">
        <f>trascinamenti_22!N37</f>
        <v>28520.818400000018</v>
      </c>
      <c r="O52" s="13">
        <f>trascinamenti_22!O37</f>
        <v>95944.904001513845</v>
      </c>
      <c r="P52" s="13">
        <f>trascinamenti_22!P37</f>
        <v>0</v>
      </c>
      <c r="Q52" s="13">
        <f>trascinamenti_22!Q37</f>
        <v>452510.66875000007</v>
      </c>
      <c r="R52" s="13">
        <f>trascinamenti_22!R37</f>
        <v>0</v>
      </c>
      <c r="S52" s="13">
        <f>trascinamenti_22!S37</f>
        <v>81611.027800000069</v>
      </c>
      <c r="T52" s="13">
        <f>trascinamenti_22!T37</f>
        <v>30766.638200000016</v>
      </c>
      <c r="U52" s="13">
        <f>trascinamenti_22!U37</f>
        <v>0</v>
      </c>
      <c r="V52" s="13">
        <f>trascinamenti_22!V37+nuclei!I43</f>
        <v>620904.64966849354</v>
      </c>
      <c r="W52" s="13">
        <f>trascinamenti_22!W37</f>
        <v>0</v>
      </c>
      <c r="X52" s="13">
        <f>trascinamenti_22!X37</f>
        <v>94753.391000000061</v>
      </c>
      <c r="Y52" s="13">
        <f>trascinamenti_22!Y37</f>
        <v>0</v>
      </c>
      <c r="Z52" s="13">
        <f>trascinamenti_22!Z37</f>
        <v>18847.474999999999</v>
      </c>
      <c r="AA52" s="13">
        <f>trascinamenti_22!AA37</f>
        <v>7590.6352000000043</v>
      </c>
      <c r="AB52" s="13">
        <f>trascinamenti_22!AB37</f>
        <v>0</v>
      </c>
      <c r="AC52" s="13">
        <f>ASSEGNAZ_PER_FONTI_FIN_assest22!AC52*(-1)</f>
        <v>0</v>
      </c>
      <c r="AD52" s="13">
        <f>trascinamenti_22!AD37</f>
        <v>12461.256000000008</v>
      </c>
      <c r="AE52" s="13">
        <f>'residui&amp;misure&amp;speriment'!H50</f>
        <v>0</v>
      </c>
      <c r="AF52" s="13">
        <f>'residui&amp;misure&amp;speriment'!I50</f>
        <v>0</v>
      </c>
      <c r="AG52" s="13">
        <f>'residui&amp;misure&amp;speriment'!J50</f>
        <v>0</v>
      </c>
      <c r="AH52" s="13">
        <f>'residui&amp;misure&amp;speriment'!K50</f>
        <v>0</v>
      </c>
      <c r="AI52" s="13">
        <f>'residui&amp;misure&amp;speriment'!L50</f>
        <v>0</v>
      </c>
      <c r="AJ52" s="13">
        <f>'residui&amp;misure&amp;speriment'!M50</f>
        <v>0</v>
      </c>
      <c r="AK52" s="13">
        <f>'residui&amp;misure&amp;speriment'!N50</f>
        <v>0</v>
      </c>
      <c r="AL52" s="13">
        <f>'residui&amp;misure&amp;speriment'!O50</f>
        <v>0</v>
      </c>
      <c r="AM52" s="13">
        <f>'residui&amp;misure&amp;speriment'!P50</f>
        <v>0</v>
      </c>
      <c r="AN52" s="13">
        <f>'residui&amp;misure&amp;speriment'!Q50</f>
        <v>0</v>
      </c>
      <c r="AO52" s="13">
        <f>'residui&amp;misure&amp;speriment'!R50</f>
        <v>0</v>
      </c>
      <c r="AP52" s="13">
        <f>'residui&amp;misure&amp;speriment'!S50</f>
        <v>0</v>
      </c>
      <c r="AQ52" s="13">
        <f>'residui&amp;misure&amp;speriment'!T50</f>
        <v>0</v>
      </c>
      <c r="AR52" s="13"/>
      <c r="AS52" s="12"/>
    </row>
    <row r="53" spans="1:49" x14ac:dyDescent="0.25">
      <c r="A53" s="1" t="s">
        <v>6</v>
      </c>
      <c r="C53" s="15" t="s">
        <v>14</v>
      </c>
      <c r="D53" s="1" t="s">
        <v>13</v>
      </c>
      <c r="E53" s="5"/>
      <c r="F53"/>
      <c r="G53"/>
      <c r="H53" s="96">
        <f t="shared" si="21"/>
        <v>1696968.1965909386</v>
      </c>
      <c r="I53" s="13">
        <f>trascinamenti_22!I38</f>
        <v>0</v>
      </c>
      <c r="J53" s="13">
        <f>trascinamenti_22!J38</f>
        <v>77660.523642000044</v>
      </c>
      <c r="K53" s="13">
        <f>trascinamenti_22!K38</f>
        <v>1378.6358440000013</v>
      </c>
      <c r="L53" s="13">
        <f>trascinamenti_22!L38</f>
        <v>39518.360668000023</v>
      </c>
      <c r="M53" s="13">
        <f>trascinamenti_22!M38</f>
        <v>6629.0211520000012</v>
      </c>
      <c r="N53" s="13">
        <f>trascinamenti_22!N38</f>
        <v>37210.692024000004</v>
      </c>
      <c r="O53" s="13">
        <f>trascinamenti_22!O38</f>
        <v>83873.669254000008</v>
      </c>
      <c r="P53" s="13">
        <f>trascinamenti_22!P38</f>
        <v>0</v>
      </c>
      <c r="Q53" s="13">
        <f>trascinamenti_22!Q38</f>
        <v>546677.08450000011</v>
      </c>
      <c r="R53" s="13">
        <f>trascinamenti_22!R38</f>
        <v>0</v>
      </c>
      <c r="S53" s="13">
        <f>trascinamenti_22!S38</f>
        <v>15645.636264000008</v>
      </c>
      <c r="T53" s="13">
        <f>trascinamenti_22!T38</f>
        <v>9833.6129820000097</v>
      </c>
      <c r="U53" s="13">
        <f>trascinamenti_22!U38</f>
        <v>0</v>
      </c>
      <c r="V53" s="13">
        <f>trascinamenti_22!V38+nuclei!I44</f>
        <v>749171.60363758961</v>
      </c>
      <c r="W53" s="13">
        <f>trascinamenti_22!W38</f>
        <v>0</v>
      </c>
      <c r="X53" s="13">
        <f>trascinamenti_22!X38</f>
        <v>97800.610523348674</v>
      </c>
      <c r="Y53" s="13">
        <f>trascinamenti_22!Y38</f>
        <v>0</v>
      </c>
      <c r="Z53" s="13">
        <f>trascinamenti_22!Z38</f>
        <v>20532.599999999999</v>
      </c>
      <c r="AA53" s="13">
        <f>trascinamenti_22!AA38</f>
        <v>19690.037500000013</v>
      </c>
      <c r="AB53" s="13">
        <f>trascinamenti_22!AB38</f>
        <v>0</v>
      </c>
      <c r="AC53" s="13">
        <f>ASSEGNAZ_PER_FONTI_FIN_assest22!AC53*(-1)</f>
        <v>-24755</v>
      </c>
      <c r="AD53" s="13">
        <f>trascinamenti_22!AD38</f>
        <v>16101.108600000014</v>
      </c>
      <c r="AE53" s="13">
        <f>'residui&amp;misure&amp;speriment'!H51</f>
        <v>0</v>
      </c>
      <c r="AF53" s="13">
        <f>'residui&amp;misure&amp;speriment'!I51</f>
        <v>0</v>
      </c>
      <c r="AG53" s="13">
        <f>'residui&amp;misure&amp;speriment'!J51</f>
        <v>0</v>
      </c>
      <c r="AH53" s="13">
        <f>'residui&amp;misure&amp;speriment'!K51</f>
        <v>0</v>
      </c>
      <c r="AI53" s="13">
        <f>'residui&amp;misure&amp;speriment'!L51</f>
        <v>0</v>
      </c>
      <c r="AJ53" s="13">
        <f>'residui&amp;misure&amp;speriment'!M51</f>
        <v>0</v>
      </c>
      <c r="AK53" s="13">
        <f>'residui&amp;misure&amp;speriment'!N51</f>
        <v>0</v>
      </c>
      <c r="AL53" s="13">
        <f>'residui&amp;misure&amp;speriment'!O51</f>
        <v>0</v>
      </c>
      <c r="AM53" s="13">
        <f>'residui&amp;misure&amp;speriment'!P51</f>
        <v>0</v>
      </c>
      <c r="AN53" s="13">
        <f>'residui&amp;misure&amp;speriment'!Q51</f>
        <v>0</v>
      </c>
      <c r="AO53" s="13">
        <f>'residui&amp;misure&amp;speriment'!R51</f>
        <v>0</v>
      </c>
      <c r="AP53" s="13">
        <f>'residui&amp;misure&amp;speriment'!S51</f>
        <v>0</v>
      </c>
      <c r="AQ53" s="13">
        <f>'residui&amp;misure&amp;speriment'!T51</f>
        <v>0</v>
      </c>
      <c r="AR53" s="13"/>
      <c r="AS53" s="12"/>
    </row>
    <row r="54" spans="1:49" x14ac:dyDescent="0.25">
      <c r="A54" s="1" t="s">
        <v>6</v>
      </c>
      <c r="C54" s="15" t="s">
        <v>12</v>
      </c>
      <c r="D54" s="1" t="s">
        <v>11</v>
      </c>
      <c r="E54" s="5"/>
      <c r="F54"/>
      <c r="G54"/>
      <c r="H54" s="96">
        <f t="shared" si="21"/>
        <v>3402291.212867945</v>
      </c>
      <c r="I54" s="13">
        <f>trascinamenti_22!I39</f>
        <v>20818.406190000016</v>
      </c>
      <c r="J54" s="13">
        <f>trascinamenti_22!J39</f>
        <v>36497.879450000022</v>
      </c>
      <c r="K54" s="13">
        <f>trascinamenti_22!K39</f>
        <v>3516.6264840000022</v>
      </c>
      <c r="L54" s="13">
        <f>trascinamenti_22!L39</f>
        <v>18443.462896000019</v>
      </c>
      <c r="M54" s="13">
        <f>trascinamenti_22!M39</f>
        <v>12594.950320000011</v>
      </c>
      <c r="N54" s="13">
        <f>trascinamenti_22!N39</f>
        <v>39964.097688000023</v>
      </c>
      <c r="O54" s="13">
        <f>trascinamenti_22!O39</f>
        <v>102256.77756800008</v>
      </c>
      <c r="P54" s="13">
        <f>trascinamenti_22!P39</f>
        <v>0</v>
      </c>
      <c r="Q54" s="13">
        <f>trascinamenti_22!Q39</f>
        <v>1799407.2954999998</v>
      </c>
      <c r="R54" s="13">
        <f>trascinamenti_22!R39</f>
        <v>0</v>
      </c>
      <c r="S54" s="13">
        <f>trascinamenti_22!S39</f>
        <v>12128.150088000009</v>
      </c>
      <c r="T54" s="13">
        <f>trascinamenti_22!T39</f>
        <v>0</v>
      </c>
      <c r="U54" s="13">
        <f>trascinamenti_22!U39</f>
        <v>0</v>
      </c>
      <c r="V54" s="13">
        <f>trascinamenti_22!V39+nuclei!I45</f>
        <v>1121092.7053059451</v>
      </c>
      <c r="W54" s="13">
        <f>trascinamenti_22!W39</f>
        <v>0</v>
      </c>
      <c r="X54" s="13">
        <f>trascinamenti_22!X39</f>
        <v>108323.87449200009</v>
      </c>
      <c r="Y54" s="13">
        <f>trascinamenti_22!Y39</f>
        <v>0</v>
      </c>
      <c r="Z54" s="13">
        <f>trascinamenti_22!Z39</f>
        <v>92539.287499999991</v>
      </c>
      <c r="AA54" s="13">
        <f>trascinamenti_22!AA39</f>
        <v>24740.33138600002</v>
      </c>
      <c r="AB54" s="13">
        <f>trascinamenti_22!AB39</f>
        <v>0</v>
      </c>
      <c r="AC54" s="13">
        <f>ASSEGNAZ_PER_FONTI_FIN_assest22!AC54*(-1)</f>
        <v>0</v>
      </c>
      <c r="AD54" s="13">
        <f>trascinamenti_22!AD39</f>
        <v>9967.3680000000058</v>
      </c>
      <c r="AE54" s="13">
        <f>'residui&amp;misure&amp;speriment'!H52</f>
        <v>0</v>
      </c>
      <c r="AF54" s="13">
        <f>'residui&amp;misure&amp;speriment'!I52</f>
        <v>0</v>
      </c>
      <c r="AG54" s="13">
        <f>'residui&amp;misure&amp;speriment'!J52</f>
        <v>0</v>
      </c>
      <c r="AH54" s="13">
        <f>'residui&amp;misure&amp;speriment'!K52</f>
        <v>0</v>
      </c>
      <c r="AI54" s="13">
        <f>'residui&amp;misure&amp;speriment'!L52</f>
        <v>0</v>
      </c>
      <c r="AJ54" s="13">
        <f>'residui&amp;misure&amp;speriment'!M52</f>
        <v>0</v>
      </c>
      <c r="AK54" s="13">
        <f>'residui&amp;misure&amp;speriment'!N52</f>
        <v>0</v>
      </c>
      <c r="AL54" s="13">
        <f>'residui&amp;misure&amp;speriment'!O52</f>
        <v>0</v>
      </c>
      <c r="AM54" s="13">
        <f>'residui&amp;misure&amp;speriment'!P52</f>
        <v>0</v>
      </c>
      <c r="AN54" s="13">
        <f>'residui&amp;misure&amp;speriment'!Q52</f>
        <v>0</v>
      </c>
      <c r="AO54" s="13">
        <f>'residui&amp;misure&amp;speriment'!R52</f>
        <v>0</v>
      </c>
      <c r="AP54" s="13">
        <f>'residui&amp;misure&amp;speriment'!S52</f>
        <v>0</v>
      </c>
      <c r="AQ54" s="13">
        <f>'residui&amp;misure&amp;speriment'!T52</f>
        <v>0</v>
      </c>
      <c r="AR54" s="13"/>
      <c r="AS54" s="12"/>
    </row>
    <row r="55" spans="1:49" x14ac:dyDescent="0.25">
      <c r="A55" s="1" t="s">
        <v>6</v>
      </c>
      <c r="C55" s="15" t="s">
        <v>10</v>
      </c>
      <c r="D55" s="1" t="s">
        <v>9</v>
      </c>
      <c r="E55" s="5"/>
      <c r="F55"/>
      <c r="G55"/>
      <c r="H55" s="96">
        <f t="shared" si="21"/>
        <v>-1081799.3863822967</v>
      </c>
      <c r="I55" s="13">
        <f>trascinamenti_22!I40</f>
        <v>1735.938000000001</v>
      </c>
      <c r="J55" s="13">
        <f>trascinamenti_22!J40</f>
        <v>64822.499966000032</v>
      </c>
      <c r="K55" s="13">
        <f>trascinamenti_22!K40</f>
        <v>22308.939200000023</v>
      </c>
      <c r="L55" s="13">
        <f>trascinamenti_22!L40</f>
        <v>6574.3458320000027</v>
      </c>
      <c r="M55" s="13">
        <f>trascinamenti_22!M40</f>
        <v>9985.9804000000076</v>
      </c>
      <c r="N55" s="13">
        <f>trascinamenti_22!N40</f>
        <v>29818.695648000023</v>
      </c>
      <c r="O55" s="13">
        <f>trascinamenti_22!O40</f>
        <v>78577.915074000048</v>
      </c>
      <c r="P55" s="13">
        <f>trascinamenti_22!P40</f>
        <v>0</v>
      </c>
      <c r="Q55" s="13">
        <f>trascinamenti_22!Q40</f>
        <v>1029366.9523214287</v>
      </c>
      <c r="R55" s="13">
        <f>trascinamenti_22!R40</f>
        <v>0</v>
      </c>
      <c r="S55" s="13">
        <f>trascinamenti_22!S40</f>
        <v>26939.186000000016</v>
      </c>
      <c r="T55" s="13">
        <f>trascinamenti_22!T40</f>
        <v>0</v>
      </c>
      <c r="U55" s="13">
        <f>trascinamenti_22!U40</f>
        <v>0</v>
      </c>
      <c r="V55" s="13">
        <f>trascinamenti_22!V40+nuclei!I46</f>
        <v>915315.74551427434</v>
      </c>
      <c r="W55" s="13">
        <f>trascinamenti_22!W40</f>
        <v>0</v>
      </c>
      <c r="X55" s="13">
        <f>trascinamenti_22!X40</f>
        <v>179288.57446200005</v>
      </c>
      <c r="Y55" s="13">
        <f>trascinamenti_22!Y40</f>
        <v>0</v>
      </c>
      <c r="Z55" s="13">
        <f>trascinamenti_22!Z40</f>
        <v>7777.5</v>
      </c>
      <c r="AA55" s="13">
        <f>trascinamenti_22!AA40</f>
        <v>6416.5412000000033</v>
      </c>
      <c r="AB55" s="13">
        <f>trascinamenti_22!AB40</f>
        <v>0</v>
      </c>
      <c r="AC55" s="13">
        <f>ASSEGNAZ_PER_FONTI_FIN_assest22!AC55*(-1)</f>
        <v>0</v>
      </c>
      <c r="AD55" s="13">
        <f>trascinamenti_22!AD40</f>
        <v>4271.8000000000011</v>
      </c>
      <c r="AE55" s="13">
        <f>'residui&amp;misure&amp;speriment'!H53</f>
        <v>-465000</v>
      </c>
      <c r="AF55" s="13">
        <f>'residui&amp;misure&amp;speriment'!I53</f>
        <v>0</v>
      </c>
      <c r="AG55" s="13">
        <f>'residui&amp;misure&amp;speriment'!J53</f>
        <v>0</v>
      </c>
      <c r="AH55" s="13">
        <f>'residui&amp;misure&amp;speriment'!K53</f>
        <v>-3000000</v>
      </c>
      <c r="AI55" s="13">
        <f>'residui&amp;misure&amp;speriment'!L53</f>
        <v>0</v>
      </c>
      <c r="AJ55" s="13">
        <f>'residui&amp;misure&amp;speriment'!M53</f>
        <v>0</v>
      </c>
      <c r="AK55" s="13">
        <f>'residui&amp;misure&amp;speriment'!N53</f>
        <v>0</v>
      </c>
      <c r="AL55" s="13">
        <f>'residui&amp;misure&amp;speriment'!O53</f>
        <v>0</v>
      </c>
      <c r="AM55" s="13">
        <f>'residui&amp;misure&amp;speriment'!P53</f>
        <v>0</v>
      </c>
      <c r="AN55" s="13">
        <f>'residui&amp;misure&amp;speriment'!Q53</f>
        <v>0</v>
      </c>
      <c r="AO55" s="13">
        <f>'residui&amp;misure&amp;speriment'!R53</f>
        <v>0</v>
      </c>
      <c r="AP55" s="13">
        <f>'residui&amp;misure&amp;speriment'!S53</f>
        <v>0</v>
      </c>
      <c r="AQ55" s="13">
        <f>'residui&amp;misure&amp;speriment'!T53</f>
        <v>0</v>
      </c>
      <c r="AR55" s="13"/>
      <c r="AS55" s="12"/>
    </row>
    <row r="56" spans="1:49" x14ac:dyDescent="0.25">
      <c r="A56" s="1" t="s">
        <v>6</v>
      </c>
      <c r="C56" s="15" t="s">
        <v>8</v>
      </c>
      <c r="D56" s="1" t="s">
        <v>7</v>
      </c>
      <c r="E56" s="5"/>
      <c r="F56"/>
      <c r="H56" s="96">
        <f t="shared" si="21"/>
        <v>2538963.4946420006</v>
      </c>
      <c r="I56" s="13">
        <f>trascinamenti_22!I41</f>
        <v>0</v>
      </c>
      <c r="J56" s="13">
        <f>trascinamenti_22!J41-4150</f>
        <v>31344.155498000036</v>
      </c>
      <c r="K56" s="13">
        <f>trascinamenti_22!K41</f>
        <v>0</v>
      </c>
      <c r="L56" s="13">
        <f>trascinamenti_22!L41</f>
        <v>15644.635212000008</v>
      </c>
      <c r="M56" s="13">
        <f>trascinamenti_22!M41</f>
        <v>13396.407146000005</v>
      </c>
      <c r="N56" s="13">
        <f>trascinamenti_22!N41</f>
        <v>33337.544832000014</v>
      </c>
      <c r="O56" s="13">
        <f>trascinamenti_22!O41</f>
        <v>58149.147636000038</v>
      </c>
      <c r="P56" s="13">
        <f>trascinamenti_22!P41</f>
        <v>0</v>
      </c>
      <c r="Q56" s="13">
        <f>trascinamenti_22!Q41</f>
        <v>1583905.2212499999</v>
      </c>
      <c r="R56" s="13">
        <f>trascinamenti_22!R41</f>
        <v>0</v>
      </c>
      <c r="S56" s="13">
        <f>trascinamenti_22!S41</f>
        <v>18608.878462000015</v>
      </c>
      <c r="T56" s="13">
        <f>trascinamenti_22!T41</f>
        <v>6532.3263240000051</v>
      </c>
      <c r="U56" s="13">
        <f>trascinamenti_22!U41</f>
        <v>0</v>
      </c>
      <c r="V56" s="13">
        <f>trascinamenti_22!V41+nuclei!I47</f>
        <v>514517.58792600036</v>
      </c>
      <c r="W56" s="13">
        <f>trascinamenti_22!W41</f>
        <v>0</v>
      </c>
      <c r="X56" s="13">
        <f>trascinamenti_22!X41</f>
        <v>61727.068498000037</v>
      </c>
      <c r="Y56" s="13">
        <f>trascinamenti_22!Y41</f>
        <v>0</v>
      </c>
      <c r="Z56" s="13">
        <f>trascinamenti_22!Z41</f>
        <v>0</v>
      </c>
      <c r="AA56" s="13">
        <f>trascinamenti_22!AA41+4150</f>
        <v>16834.961858000002</v>
      </c>
      <c r="AB56" s="13">
        <f>trascinamenti_22!AB41</f>
        <v>0</v>
      </c>
      <c r="AC56" s="13">
        <f>ASSEGNAZ_PER_FONTI_FIN_assest22!AC56*(-1)</f>
        <v>0</v>
      </c>
      <c r="AD56" s="13">
        <f>trascinamenti_22!AD41</f>
        <v>14965.560000000005</v>
      </c>
      <c r="AE56" s="13">
        <f>'residui&amp;misure&amp;speriment'!H54</f>
        <v>0</v>
      </c>
      <c r="AF56" s="13">
        <f>'residui&amp;misure&amp;speriment'!I54</f>
        <v>100000</v>
      </c>
      <c r="AG56" s="13">
        <f>'residui&amp;misure&amp;speriment'!J54</f>
        <v>0</v>
      </c>
      <c r="AH56" s="13">
        <f>'residui&amp;misure&amp;speriment'!K54</f>
        <v>0</v>
      </c>
      <c r="AI56" s="13">
        <f>'residui&amp;misure&amp;speriment'!L54</f>
        <v>0</v>
      </c>
      <c r="AJ56" s="13">
        <f>'residui&amp;misure&amp;speriment'!M54</f>
        <v>0</v>
      </c>
      <c r="AK56" s="13">
        <f>'residui&amp;misure&amp;speriment'!N54</f>
        <v>0</v>
      </c>
      <c r="AL56" s="13">
        <f>'residui&amp;misure&amp;speriment'!O54</f>
        <v>0</v>
      </c>
      <c r="AM56" s="13">
        <f>'residui&amp;misure&amp;speriment'!P54</f>
        <v>0</v>
      </c>
      <c r="AN56" s="13">
        <f>'residui&amp;misure&amp;speriment'!Q54</f>
        <v>0</v>
      </c>
      <c r="AO56" s="13">
        <f>'residui&amp;misure&amp;speriment'!R54</f>
        <v>0</v>
      </c>
      <c r="AP56" s="13">
        <f>'residui&amp;misure&amp;speriment'!S54</f>
        <v>0</v>
      </c>
      <c r="AQ56" s="13">
        <f>'residui&amp;misure&amp;speriment'!T54</f>
        <v>70000</v>
      </c>
      <c r="AR56" s="13"/>
      <c r="AS56" s="12"/>
    </row>
    <row r="57" spans="1:49" ht="15.75" x14ac:dyDescent="0.25">
      <c r="A57" s="1" t="s">
        <v>6</v>
      </c>
      <c r="C57" s="11" t="s">
        <v>5</v>
      </c>
      <c r="D57" s="1" t="s">
        <v>4</v>
      </c>
      <c r="E57" s="5"/>
      <c r="F57"/>
      <c r="H57" s="163">
        <f t="shared" si="21"/>
        <v>22259482.651598234</v>
      </c>
      <c r="I57" s="35">
        <f>SUM(I49:I56)</f>
        <v>32159.867790000026</v>
      </c>
      <c r="J57" s="35">
        <f t="shared" ref="J57:AW57" si="22">SUM(J49:J56)</f>
        <v>645909.35695600044</v>
      </c>
      <c r="K57" s="35">
        <f t="shared" si="22"/>
        <v>117207.2889280001</v>
      </c>
      <c r="L57" s="35">
        <f t="shared" si="22"/>
        <v>199290.14680800011</v>
      </c>
      <c r="M57" s="35">
        <f t="shared" si="22"/>
        <v>154370.04441800006</v>
      </c>
      <c r="N57" s="35">
        <f t="shared" si="22"/>
        <v>287447.10195200011</v>
      </c>
      <c r="O57" s="35">
        <f t="shared" si="22"/>
        <v>982043.02052252821</v>
      </c>
      <c r="P57" s="35">
        <f t="shared" si="22"/>
        <v>0</v>
      </c>
      <c r="Q57" s="35">
        <f t="shared" si="22"/>
        <v>8402908.4880357143</v>
      </c>
      <c r="R57" s="35">
        <f t="shared" si="22"/>
        <v>0</v>
      </c>
      <c r="S57" s="35">
        <f t="shared" si="22"/>
        <v>514130.9388140004</v>
      </c>
      <c r="T57" s="35">
        <f t="shared" si="22"/>
        <v>59695.62510600005</v>
      </c>
      <c r="U57" s="35">
        <f t="shared" si="22"/>
        <v>0</v>
      </c>
      <c r="V57" s="35">
        <f t="shared" si="22"/>
        <v>7092074.3441646332</v>
      </c>
      <c r="W57" s="35">
        <f t="shared" si="22"/>
        <v>0</v>
      </c>
      <c r="X57" s="35">
        <f t="shared" si="22"/>
        <v>1534097.3964593615</v>
      </c>
      <c r="Y57" s="35">
        <f t="shared" si="22"/>
        <v>0</v>
      </c>
      <c r="Z57" s="35">
        <f t="shared" si="22"/>
        <v>214590.33750000002</v>
      </c>
      <c r="AA57" s="35">
        <f t="shared" si="22"/>
        <v>145603.74474400011</v>
      </c>
      <c r="AB57" s="35">
        <f t="shared" si="22"/>
        <v>0</v>
      </c>
      <c r="AC57" s="35">
        <f t="shared" si="22"/>
        <v>-60209</v>
      </c>
      <c r="AD57" s="35">
        <f t="shared" si="22"/>
        <v>95493.249400000059</v>
      </c>
      <c r="AE57" s="35">
        <f t="shared" si="22"/>
        <v>-465000</v>
      </c>
      <c r="AF57" s="35">
        <f t="shared" si="22"/>
        <v>581670.69999999995</v>
      </c>
      <c r="AG57" s="35">
        <f t="shared" si="22"/>
        <v>0</v>
      </c>
      <c r="AH57" s="35">
        <f t="shared" si="22"/>
        <v>-3000000</v>
      </c>
      <c r="AI57" s="35">
        <f t="shared" si="22"/>
        <v>0</v>
      </c>
      <c r="AJ57" s="35">
        <f t="shared" si="22"/>
        <v>700000</v>
      </c>
      <c r="AK57" s="35">
        <f t="shared" si="22"/>
        <v>448000</v>
      </c>
      <c r="AL57" s="35">
        <f t="shared" si="22"/>
        <v>0</v>
      </c>
      <c r="AM57" s="35">
        <f t="shared" si="22"/>
        <v>0</v>
      </c>
      <c r="AN57" s="35">
        <f t="shared" si="22"/>
        <v>0</v>
      </c>
      <c r="AO57" s="35">
        <f t="shared" si="22"/>
        <v>0</v>
      </c>
      <c r="AP57" s="35">
        <f t="shared" si="22"/>
        <v>2934000</v>
      </c>
      <c r="AQ57" s="35">
        <f t="shared" si="22"/>
        <v>644000</v>
      </c>
      <c r="AR57" s="35">
        <f t="shared" si="22"/>
        <v>0</v>
      </c>
      <c r="AS57" s="35">
        <f t="shared" si="22"/>
        <v>0</v>
      </c>
      <c r="AT57" s="35">
        <f t="shared" si="22"/>
        <v>0</v>
      </c>
      <c r="AU57" s="35">
        <f t="shared" si="22"/>
        <v>0</v>
      </c>
      <c r="AV57" s="35">
        <f t="shared" si="22"/>
        <v>0</v>
      </c>
      <c r="AW57" s="35">
        <f t="shared" si="22"/>
        <v>0</v>
      </c>
    </row>
    <row r="58" spans="1:49" x14ac:dyDescent="0.25">
      <c r="D58"/>
      <c r="E58" s="9"/>
      <c r="F58"/>
      <c r="H58" s="9">
        <f>H57+H44-H29</f>
        <v>0</v>
      </c>
      <c r="I58"/>
      <c r="J58" s="9"/>
      <c r="K58" s="9"/>
      <c r="L58" s="9"/>
      <c r="M58" s="9"/>
      <c r="N58" s="9"/>
      <c r="O58" s="9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</row>
    <row r="59" spans="1:49" ht="29.25" customHeight="1" x14ac:dyDescent="0.25">
      <c r="D59"/>
      <c r="E59" s="5"/>
      <c r="F59"/>
      <c r="H59"/>
      <c r="I59" s="7">
        <f t="shared" ref="I59:AQ59" si="23">I29-I15</f>
        <v>32159.867790000026</v>
      </c>
      <c r="J59" s="7">
        <f t="shared" si="23"/>
        <v>645909.35695600044</v>
      </c>
      <c r="K59" s="7">
        <f t="shared" si="23"/>
        <v>117207.2889280001</v>
      </c>
      <c r="L59" s="7">
        <f t="shared" si="23"/>
        <v>199290.14680800011</v>
      </c>
      <c r="M59" s="7">
        <f t="shared" si="23"/>
        <v>154370.04441800006</v>
      </c>
      <c r="N59" s="7">
        <f t="shared" si="23"/>
        <v>287447.10195200011</v>
      </c>
      <c r="O59" s="7">
        <f t="shared" si="23"/>
        <v>982043.02052252821</v>
      </c>
      <c r="P59" s="7">
        <f t="shared" si="23"/>
        <v>0</v>
      </c>
      <c r="Q59" s="7">
        <f t="shared" si="23"/>
        <v>8402908.4880357143</v>
      </c>
      <c r="R59" s="7">
        <f t="shared" si="23"/>
        <v>0</v>
      </c>
      <c r="S59" s="7">
        <f t="shared" si="23"/>
        <v>514130.9388140004</v>
      </c>
      <c r="T59" s="7">
        <f t="shared" si="23"/>
        <v>59695.62510600005</v>
      </c>
      <c r="U59" s="7">
        <f t="shared" si="23"/>
        <v>0</v>
      </c>
      <c r="V59" s="7">
        <f t="shared" si="23"/>
        <v>7092074.3441646332</v>
      </c>
      <c r="W59" s="7">
        <f t="shared" si="23"/>
        <v>0</v>
      </c>
      <c r="X59" s="7">
        <f t="shared" si="23"/>
        <v>1534097.3964593615</v>
      </c>
      <c r="Y59" s="7">
        <f t="shared" si="23"/>
        <v>0</v>
      </c>
      <c r="Z59" s="7">
        <f t="shared" si="23"/>
        <v>214590.33750000002</v>
      </c>
      <c r="AA59" s="7">
        <f t="shared" si="23"/>
        <v>145603.74474400011</v>
      </c>
      <c r="AB59" s="7">
        <f t="shared" si="23"/>
        <v>0</v>
      </c>
      <c r="AC59" s="7">
        <f t="shared" si="23"/>
        <v>-60209</v>
      </c>
      <c r="AD59" s="7">
        <f t="shared" si="23"/>
        <v>95493.249400000059</v>
      </c>
      <c r="AE59" s="7">
        <f t="shared" si="23"/>
        <v>0</v>
      </c>
      <c r="AF59" s="7">
        <f t="shared" si="23"/>
        <v>0</v>
      </c>
      <c r="AG59" s="7">
        <f t="shared" si="23"/>
        <v>0</v>
      </c>
      <c r="AH59" s="7">
        <f t="shared" si="23"/>
        <v>0</v>
      </c>
      <c r="AI59" s="7">
        <f t="shared" si="23"/>
        <v>0</v>
      </c>
      <c r="AJ59" s="7">
        <f t="shared" si="23"/>
        <v>0</v>
      </c>
      <c r="AK59" s="7">
        <f t="shared" si="23"/>
        <v>0</v>
      </c>
      <c r="AL59" s="7">
        <f t="shared" si="23"/>
        <v>0</v>
      </c>
      <c r="AM59" s="7">
        <f t="shared" si="23"/>
        <v>0</v>
      </c>
      <c r="AN59" s="7">
        <f t="shared" si="23"/>
        <v>-298689.78999999491</v>
      </c>
      <c r="AO59" s="7">
        <f t="shared" si="23"/>
        <v>-15288</v>
      </c>
      <c r="AP59" s="7">
        <f t="shared" si="23"/>
        <v>0</v>
      </c>
      <c r="AQ59" s="7">
        <f t="shared" si="23"/>
        <v>0</v>
      </c>
    </row>
    <row r="60" spans="1:49" x14ac:dyDescent="0.25">
      <c r="D60"/>
      <c r="E60" s="5"/>
      <c r="F60"/>
      <c r="H60"/>
      <c r="I60"/>
      <c r="J60"/>
      <c r="K60" s="5"/>
      <c r="L60" s="5"/>
      <c r="M60" s="5"/>
      <c r="N60" s="5"/>
      <c r="O60" s="5"/>
    </row>
    <row r="61" spans="1:49" x14ac:dyDescent="0.25">
      <c r="D61"/>
      <c r="E61" s="5"/>
      <c r="F61"/>
      <c r="H61"/>
      <c r="I61"/>
      <c r="J61"/>
      <c r="K61" s="5"/>
      <c r="L61" s="5"/>
      <c r="M61" s="5"/>
      <c r="N61" s="5"/>
      <c r="O61" s="5"/>
    </row>
    <row r="62" spans="1:49" x14ac:dyDescent="0.25">
      <c r="D62"/>
      <c r="E62" s="5"/>
      <c r="F62"/>
      <c r="H62"/>
      <c r="I62"/>
      <c r="J62"/>
      <c r="K62" s="5"/>
      <c r="L62" s="5"/>
      <c r="M62" s="5"/>
      <c r="N62" s="5"/>
      <c r="O62" s="5"/>
    </row>
    <row r="63" spans="1:49" x14ac:dyDescent="0.25">
      <c r="D63"/>
      <c r="E63" s="5"/>
      <c r="F63"/>
      <c r="H63"/>
      <c r="I63"/>
      <c r="J63"/>
      <c r="K63" s="5"/>
      <c r="L63" s="5"/>
      <c r="M63" s="5"/>
      <c r="N63" s="5"/>
      <c r="O63" s="5"/>
    </row>
    <row r="64" spans="1:49" x14ac:dyDescent="0.25">
      <c r="D64"/>
      <c r="E64" s="5"/>
      <c r="F64"/>
      <c r="H64"/>
      <c r="I64"/>
      <c r="J64"/>
      <c r="K64"/>
      <c r="L64"/>
      <c r="M64"/>
      <c r="N64"/>
      <c r="O64"/>
    </row>
    <row r="65" spans="4:15" x14ac:dyDescent="0.25">
      <c r="D65"/>
      <c r="E65" s="5"/>
      <c r="F65"/>
      <c r="H65"/>
      <c r="I65"/>
      <c r="J65"/>
      <c r="K65"/>
      <c r="L65"/>
      <c r="M65"/>
      <c r="N65"/>
      <c r="O65"/>
    </row>
    <row r="66" spans="4:15" x14ac:dyDescent="0.25">
      <c r="D66"/>
      <c r="E66" s="5"/>
      <c r="F66"/>
      <c r="H66" s="5"/>
      <c r="I66"/>
      <c r="J66" s="6"/>
      <c r="K66" s="6"/>
      <c r="L66"/>
      <c r="M66"/>
      <c r="N66"/>
      <c r="O66"/>
    </row>
    <row r="67" spans="4:15" x14ac:dyDescent="0.25">
      <c r="D67"/>
      <c r="E67" s="5"/>
      <c r="F67"/>
      <c r="H67" s="5"/>
      <c r="I67"/>
      <c r="J67"/>
      <c r="K67" s="6"/>
      <c r="L67"/>
      <c r="M67"/>
      <c r="N67"/>
      <c r="O67"/>
    </row>
    <row r="68" spans="4:15" x14ac:dyDescent="0.25">
      <c r="D68"/>
      <c r="E68" s="5"/>
      <c r="F68"/>
      <c r="H68" s="5"/>
      <c r="I68"/>
      <c r="J68"/>
      <c r="K68" s="6"/>
      <c r="L68"/>
      <c r="M68"/>
      <c r="N68"/>
      <c r="O68"/>
    </row>
    <row r="69" spans="4:15" x14ac:dyDescent="0.25">
      <c r="D69"/>
      <c r="E69" s="5"/>
      <c r="F69"/>
      <c r="H69" s="5"/>
      <c r="I69"/>
      <c r="J69"/>
      <c r="K69" s="6"/>
      <c r="L69"/>
      <c r="M69"/>
      <c r="N69"/>
      <c r="O69"/>
    </row>
    <row r="70" spans="4:15" x14ac:dyDescent="0.25">
      <c r="D70"/>
      <c r="E70" s="5"/>
      <c r="F70"/>
      <c r="H70" s="5"/>
      <c r="I70"/>
      <c r="J70"/>
      <c r="K70" s="6"/>
      <c r="L70"/>
      <c r="M70"/>
      <c r="N70"/>
      <c r="O70"/>
    </row>
    <row r="71" spans="4:15" x14ac:dyDescent="0.25">
      <c r="D71"/>
      <c r="E71" s="5"/>
      <c r="F71"/>
      <c r="H71" s="5"/>
      <c r="I71"/>
      <c r="J71" s="6"/>
      <c r="K71" s="6"/>
      <c r="L71"/>
      <c r="M71"/>
      <c r="N71"/>
      <c r="O71"/>
    </row>
    <row r="72" spans="4:15" x14ac:dyDescent="0.25">
      <c r="D72"/>
      <c r="E72" s="5"/>
      <c r="F72"/>
      <c r="H72" s="6"/>
      <c r="I72"/>
      <c r="J72"/>
      <c r="K72"/>
      <c r="L72"/>
      <c r="M72"/>
      <c r="N72"/>
      <c r="O72"/>
    </row>
    <row r="73" spans="4:15" x14ac:dyDescent="0.25">
      <c r="D73"/>
      <c r="E73" s="5"/>
      <c r="F73"/>
      <c r="H73" s="6"/>
      <c r="I73"/>
      <c r="J73" s="5"/>
      <c r="K73"/>
      <c r="L73"/>
      <c r="M73"/>
      <c r="N73"/>
      <c r="O73"/>
    </row>
    <row r="74" spans="4:15" x14ac:dyDescent="0.25">
      <c r="D74"/>
      <c r="E74" s="5"/>
      <c r="F74"/>
      <c r="H74"/>
      <c r="I74"/>
      <c r="J74"/>
      <c r="K74"/>
      <c r="L74"/>
      <c r="M74"/>
      <c r="N74"/>
      <c r="O74"/>
    </row>
    <row r="75" spans="4:15" x14ac:dyDescent="0.25">
      <c r="D75"/>
      <c r="E75" s="5"/>
      <c r="F75"/>
      <c r="H75" s="5"/>
      <c r="I75" s="5"/>
      <c r="J75" s="5"/>
      <c r="K75"/>
      <c r="L75"/>
      <c r="M75"/>
      <c r="N75"/>
      <c r="O75"/>
    </row>
    <row r="76" spans="4:15" x14ac:dyDescent="0.25">
      <c r="D76"/>
      <c r="E76" s="5"/>
      <c r="F76"/>
      <c r="H76"/>
      <c r="I76"/>
      <c r="J76"/>
      <c r="K76"/>
      <c r="L76"/>
      <c r="M76"/>
      <c r="N76"/>
      <c r="O76"/>
    </row>
    <row r="77" spans="4:15" x14ac:dyDescent="0.25">
      <c r="D77"/>
      <c r="E77" s="5"/>
      <c r="F77"/>
      <c r="H77" s="6">
        <f>H71-H73</f>
        <v>0</v>
      </c>
      <c r="I77" s="6">
        <f>I71-I73</f>
        <v>0</v>
      </c>
      <c r="J77" s="6">
        <f>J71-J73</f>
        <v>0</v>
      </c>
      <c r="K77"/>
      <c r="L77"/>
      <c r="M77"/>
      <c r="N77"/>
      <c r="O77"/>
    </row>
    <row r="78" spans="4:15" x14ac:dyDescent="0.25">
      <c r="D78"/>
      <c r="E78" s="5"/>
      <c r="F78"/>
      <c r="G78"/>
      <c r="H78"/>
      <c r="I78"/>
      <c r="J78"/>
      <c r="K78"/>
      <c r="L78"/>
      <c r="M78"/>
      <c r="N78"/>
    </row>
    <row r="79" spans="4:15" x14ac:dyDescent="0.25">
      <c r="D79"/>
      <c r="E79" s="5"/>
      <c r="F79"/>
      <c r="G79"/>
      <c r="H79"/>
      <c r="I79"/>
      <c r="J79"/>
      <c r="K79"/>
      <c r="L79"/>
      <c r="M79"/>
      <c r="N79"/>
    </row>
    <row r="80" spans="4:15" ht="23.25" x14ac:dyDescent="0.35">
      <c r="D80" s="4" t="s">
        <v>3</v>
      </c>
    </row>
    <row r="82" spans="4:5" ht="21" x14ac:dyDescent="0.35">
      <c r="D82" s="3" t="s">
        <v>2</v>
      </c>
      <c r="E82" s="2">
        <v>1658718000</v>
      </c>
    </row>
    <row r="83" spans="4:5" ht="21" x14ac:dyDescent="0.35">
      <c r="D83" s="3" t="s">
        <v>1</v>
      </c>
      <c r="E83" s="2">
        <v>53282000</v>
      </c>
    </row>
    <row r="84" spans="4:5" ht="21" x14ac:dyDescent="0.35">
      <c r="D84" s="3" t="s">
        <v>0</v>
      </c>
      <c r="E84" s="2">
        <f>SUM(E82:E83)</f>
        <v>1712000000</v>
      </c>
    </row>
  </sheetData>
  <mergeCells count="12">
    <mergeCell ref="O31:P31"/>
    <mergeCell ref="V31:W31"/>
    <mergeCell ref="X31:Y31"/>
    <mergeCell ref="I16:J16"/>
    <mergeCell ref="O16:P16"/>
    <mergeCell ref="S16:T16"/>
    <mergeCell ref="V16:W16"/>
    <mergeCell ref="X16:Y16"/>
    <mergeCell ref="O30:P30"/>
    <mergeCell ref="S30:T30"/>
    <mergeCell ref="V30:W30"/>
    <mergeCell ref="X30:Y3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55"/>
  <sheetViews>
    <sheetView workbookViewId="0">
      <selection activeCell="T10" sqref="T10"/>
    </sheetView>
  </sheetViews>
  <sheetFormatPr defaultRowHeight="15" x14ac:dyDescent="0.25"/>
  <cols>
    <col min="1" max="1" width="13.7109375" customWidth="1"/>
    <col min="2" max="2" width="21.140625" customWidth="1"/>
    <col min="3" max="3" width="30.140625" customWidth="1"/>
    <col min="4" max="5" width="27.42578125" customWidth="1"/>
    <col min="6" max="6" width="20.5703125" customWidth="1"/>
    <col min="7" max="8" width="27.42578125" customWidth="1"/>
    <col min="9" max="9" width="17" customWidth="1"/>
    <col min="10" max="10" width="9" bestFit="1" customWidth="1"/>
    <col min="11" max="11" width="12.85546875" customWidth="1"/>
    <col min="12" max="12" width="12.42578125" bestFit="1" customWidth="1"/>
    <col min="13" max="13" width="11" bestFit="1" customWidth="1"/>
    <col min="14" max="14" width="10.140625" customWidth="1"/>
    <col min="15" max="16" width="9" bestFit="1" customWidth="1"/>
    <col min="17" max="18" width="11" bestFit="1" customWidth="1"/>
    <col min="19" max="20" width="12.42578125" bestFit="1" customWidth="1"/>
    <col min="21" max="21" width="17.140625" customWidth="1"/>
  </cols>
  <sheetData>
    <row r="1" spans="1:21" ht="40.700000000000003" customHeight="1" x14ac:dyDescent="0.25">
      <c r="A1" s="160" t="s">
        <v>142</v>
      </c>
      <c r="B1" s="159" t="s">
        <v>141</v>
      </c>
      <c r="C1" s="159" t="s">
        <v>140</v>
      </c>
      <c r="D1" s="159" t="s">
        <v>139</v>
      </c>
      <c r="E1" s="158" t="s">
        <v>138</v>
      </c>
      <c r="F1" s="157" t="s">
        <v>137</v>
      </c>
      <c r="G1" s="157" t="s">
        <v>136</v>
      </c>
      <c r="H1" s="156" t="s">
        <v>36</v>
      </c>
      <c r="I1" s="44" t="s">
        <v>35</v>
      </c>
      <c r="J1" s="45"/>
      <c r="K1" s="45" t="s">
        <v>34</v>
      </c>
      <c r="L1" s="44" t="s">
        <v>33</v>
      </c>
      <c r="M1" s="44" t="s">
        <v>65</v>
      </c>
      <c r="N1" s="44" t="s">
        <v>64</v>
      </c>
      <c r="O1" s="45">
        <v>0</v>
      </c>
      <c r="P1" s="45" t="s">
        <v>75</v>
      </c>
      <c r="Q1" s="45" t="s">
        <v>74</v>
      </c>
      <c r="R1" s="45" t="s">
        <v>63</v>
      </c>
      <c r="S1" s="44" t="s">
        <v>62</v>
      </c>
      <c r="T1" s="43" t="s">
        <v>61</v>
      </c>
    </row>
    <row r="2" spans="1:21" x14ac:dyDescent="0.25">
      <c r="A2" s="154">
        <v>321</v>
      </c>
      <c r="B2" s="14" t="s">
        <v>135</v>
      </c>
      <c r="C2" s="153">
        <v>6282458</v>
      </c>
      <c r="D2" s="153">
        <v>4757450</v>
      </c>
      <c r="E2" s="152">
        <f t="shared" ref="E2:E9" si="0">C2-D2</f>
        <v>1525008</v>
      </c>
      <c r="F2" s="151" t="s">
        <v>126</v>
      </c>
      <c r="G2" s="151">
        <f t="shared" ref="G2:G9" si="1">SUM(H2:T2)</f>
        <v>1291450.3</v>
      </c>
      <c r="H2" s="151">
        <v>0</v>
      </c>
      <c r="I2" s="13">
        <v>191450.3</v>
      </c>
      <c r="J2" s="13"/>
      <c r="K2" s="13"/>
      <c r="L2" s="13">
        <v>1100000</v>
      </c>
      <c r="M2" s="13"/>
      <c r="N2" s="13"/>
      <c r="O2" s="13"/>
      <c r="P2" s="13"/>
      <c r="Q2" s="13"/>
      <c r="R2" s="13"/>
      <c r="S2" s="13"/>
      <c r="T2" s="13"/>
      <c r="U2" s="134">
        <f t="shared" ref="U2:U9" si="2">E2-G2</f>
        <v>233557.69999999995</v>
      </c>
    </row>
    <row r="3" spans="1:21" x14ac:dyDescent="0.25">
      <c r="A3" s="154">
        <v>322</v>
      </c>
      <c r="B3" s="14" t="s">
        <v>134</v>
      </c>
      <c r="C3" s="153">
        <v>5774825</v>
      </c>
      <c r="D3" s="153">
        <v>3684881</v>
      </c>
      <c r="E3" s="152">
        <f t="shared" si="0"/>
        <v>2089944</v>
      </c>
      <c r="F3" s="151" t="s">
        <v>126</v>
      </c>
      <c r="G3" s="151">
        <f t="shared" si="1"/>
        <v>1850000</v>
      </c>
      <c r="H3" s="151">
        <v>0</v>
      </c>
      <c r="I3" s="13">
        <v>600000</v>
      </c>
      <c r="J3" s="13">
        <v>0</v>
      </c>
      <c r="K3" s="13">
        <v>0</v>
      </c>
      <c r="L3" s="13">
        <v>1250000</v>
      </c>
      <c r="M3" s="13">
        <v>0</v>
      </c>
      <c r="N3" s="13">
        <v>0</v>
      </c>
      <c r="O3" s="13">
        <v>0</v>
      </c>
      <c r="P3" s="13">
        <v>0</v>
      </c>
      <c r="Q3" s="13"/>
      <c r="R3" s="13"/>
      <c r="S3" s="13"/>
      <c r="T3" s="13"/>
      <c r="U3" s="134">
        <f t="shared" si="2"/>
        <v>239944</v>
      </c>
    </row>
    <row r="4" spans="1:21" x14ac:dyDescent="0.25">
      <c r="A4" s="154">
        <v>323</v>
      </c>
      <c r="B4" s="14" t="s">
        <v>133</v>
      </c>
      <c r="C4" s="153">
        <v>917726</v>
      </c>
      <c r="D4" s="153">
        <v>16000</v>
      </c>
      <c r="E4" s="152">
        <f t="shared" si="0"/>
        <v>901726</v>
      </c>
      <c r="F4" s="151" t="s">
        <v>126</v>
      </c>
      <c r="G4" s="151">
        <f t="shared" si="1"/>
        <v>90712</v>
      </c>
      <c r="H4" s="151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55">
        <v>90712</v>
      </c>
      <c r="S4" s="13">
        <v>0</v>
      </c>
      <c r="T4" s="13">
        <v>0</v>
      </c>
      <c r="U4" s="134">
        <f t="shared" si="2"/>
        <v>811014</v>
      </c>
    </row>
    <row r="5" spans="1:21" x14ac:dyDescent="0.25">
      <c r="A5" s="154">
        <v>324</v>
      </c>
      <c r="B5" s="14" t="s">
        <v>132</v>
      </c>
      <c r="C5" s="153">
        <v>1203745</v>
      </c>
      <c r="D5" s="153">
        <v>516000</v>
      </c>
      <c r="E5" s="152">
        <f t="shared" si="0"/>
        <v>687745</v>
      </c>
      <c r="F5" s="151" t="s">
        <v>126</v>
      </c>
      <c r="G5" s="151">
        <f t="shared" si="1"/>
        <v>316000</v>
      </c>
      <c r="H5" s="151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/>
      <c r="R5" s="13">
        <v>0</v>
      </c>
      <c r="S5" s="13">
        <v>0</v>
      </c>
      <c r="T5" s="13">
        <v>316000</v>
      </c>
      <c r="U5" s="134">
        <f t="shared" si="2"/>
        <v>371745</v>
      </c>
    </row>
    <row r="6" spans="1:21" x14ac:dyDescent="0.25">
      <c r="A6" s="154">
        <v>325</v>
      </c>
      <c r="B6" s="14" t="s">
        <v>131</v>
      </c>
      <c r="C6" s="153">
        <v>1466043</v>
      </c>
      <c r="D6" s="153">
        <v>0</v>
      </c>
      <c r="E6" s="152">
        <f t="shared" si="0"/>
        <v>1466043</v>
      </c>
      <c r="F6" s="151" t="s">
        <v>126</v>
      </c>
      <c r="G6" s="151">
        <f t="shared" si="1"/>
        <v>0</v>
      </c>
      <c r="H6" s="151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4">
        <f t="shared" si="2"/>
        <v>1466043</v>
      </c>
    </row>
    <row r="7" spans="1:21" x14ac:dyDescent="0.25">
      <c r="A7" s="154">
        <v>326</v>
      </c>
      <c r="B7" s="14" t="s">
        <v>130</v>
      </c>
      <c r="C7" s="153">
        <v>597618</v>
      </c>
      <c r="D7" s="153">
        <v>205479</v>
      </c>
      <c r="E7" s="152">
        <f t="shared" si="0"/>
        <v>392139</v>
      </c>
      <c r="F7" s="151" t="s">
        <v>126</v>
      </c>
      <c r="G7" s="151">
        <f t="shared" si="1"/>
        <v>180000</v>
      </c>
      <c r="H7" s="151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/>
      <c r="R7" s="13">
        <v>0</v>
      </c>
      <c r="S7" s="13">
        <v>0</v>
      </c>
      <c r="T7" s="13">
        <v>180000</v>
      </c>
      <c r="U7" s="134">
        <f t="shared" si="2"/>
        <v>212139</v>
      </c>
    </row>
    <row r="8" spans="1:21" x14ac:dyDescent="0.25">
      <c r="A8" s="154">
        <v>327</v>
      </c>
      <c r="B8" s="14" t="s">
        <v>129</v>
      </c>
      <c r="C8" s="153">
        <v>7590174</v>
      </c>
      <c r="D8" s="153">
        <v>1126631</v>
      </c>
      <c r="E8" s="152">
        <f t="shared" si="0"/>
        <v>6463543</v>
      </c>
      <c r="F8" s="151" t="s">
        <v>126</v>
      </c>
      <c r="G8" s="151">
        <f t="shared" si="1"/>
        <v>4591631</v>
      </c>
      <c r="H8" s="151">
        <v>465000</v>
      </c>
      <c r="I8" s="13"/>
      <c r="J8" s="13">
        <v>0</v>
      </c>
      <c r="K8" s="13">
        <v>3000000</v>
      </c>
      <c r="L8" s="13">
        <v>239631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763000</v>
      </c>
      <c r="T8" s="13">
        <v>124000</v>
      </c>
      <c r="U8" s="134">
        <f t="shared" si="2"/>
        <v>1871912</v>
      </c>
    </row>
    <row r="9" spans="1:21" x14ac:dyDescent="0.25">
      <c r="A9" s="154">
        <v>328</v>
      </c>
      <c r="B9" s="14" t="s">
        <v>128</v>
      </c>
      <c r="C9" s="153">
        <v>437288</v>
      </c>
      <c r="D9" s="153">
        <v>170000</v>
      </c>
      <c r="E9" s="152">
        <f t="shared" si="0"/>
        <v>267288</v>
      </c>
      <c r="F9" s="151" t="s">
        <v>126</v>
      </c>
      <c r="G9" s="151">
        <f t="shared" si="1"/>
        <v>0</v>
      </c>
      <c r="H9" s="151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4">
        <f t="shared" si="2"/>
        <v>267288</v>
      </c>
    </row>
    <row r="10" spans="1:21" s="97" customFormat="1" ht="15.75" thickBot="1" x14ac:dyDescent="0.3">
      <c r="A10" s="150"/>
      <c r="B10" s="149" t="s">
        <v>127</v>
      </c>
      <c r="C10" s="148">
        <f>SUM(C2:C9)</f>
        <v>24269877</v>
      </c>
      <c r="D10" s="148">
        <f>SUM(D2:D9)</f>
        <v>10476441</v>
      </c>
      <c r="E10" s="147">
        <f>SUM(E2:E9)</f>
        <v>13793436</v>
      </c>
      <c r="F10" s="142" t="s">
        <v>126</v>
      </c>
      <c r="G10" s="142">
        <f t="shared" ref="G10:U10" si="3">SUM(G2:G9)</f>
        <v>8319793.2999999998</v>
      </c>
      <c r="H10" s="142">
        <f t="shared" si="3"/>
        <v>465000</v>
      </c>
      <c r="I10" s="142">
        <f t="shared" si="3"/>
        <v>791450.3</v>
      </c>
      <c r="J10" s="142">
        <f t="shared" si="3"/>
        <v>0</v>
      </c>
      <c r="K10" s="142">
        <f t="shared" si="3"/>
        <v>3000000</v>
      </c>
      <c r="L10" s="142">
        <f t="shared" si="3"/>
        <v>2589631</v>
      </c>
      <c r="M10" s="142">
        <f t="shared" si="3"/>
        <v>0</v>
      </c>
      <c r="N10" s="142">
        <f t="shared" si="3"/>
        <v>0</v>
      </c>
      <c r="O10" s="142">
        <f t="shared" si="3"/>
        <v>0</v>
      </c>
      <c r="P10" s="142">
        <f t="shared" si="3"/>
        <v>0</v>
      </c>
      <c r="Q10" s="142">
        <f t="shared" si="3"/>
        <v>0</v>
      </c>
      <c r="R10" s="142">
        <f t="shared" si="3"/>
        <v>90712</v>
      </c>
      <c r="S10" s="142">
        <f t="shared" si="3"/>
        <v>763000</v>
      </c>
      <c r="T10" s="142">
        <f t="shared" si="3"/>
        <v>620000</v>
      </c>
      <c r="U10" s="142">
        <f t="shared" si="3"/>
        <v>5473642.7000000002</v>
      </c>
    </row>
    <row r="11" spans="1:21" x14ac:dyDescent="0.25">
      <c r="F11" s="131" t="s">
        <v>123</v>
      </c>
      <c r="G11" s="146">
        <f t="shared" ref="G11:G18" si="4">SUM(H11:T11)</f>
        <v>4757450.3</v>
      </c>
      <c r="H11" s="145">
        <v>0</v>
      </c>
      <c r="I11" s="144">
        <v>391450.3</v>
      </c>
      <c r="J11" s="144">
        <v>0</v>
      </c>
      <c r="K11" s="144">
        <v>0</v>
      </c>
      <c r="L11" s="144">
        <v>1100000</v>
      </c>
      <c r="M11" s="144">
        <v>700000</v>
      </c>
      <c r="N11" s="144">
        <v>448000</v>
      </c>
      <c r="O11" s="144">
        <v>0</v>
      </c>
      <c r="P11" s="144">
        <v>0</v>
      </c>
      <c r="Q11" s="144">
        <v>0</v>
      </c>
      <c r="R11" s="144">
        <v>0</v>
      </c>
      <c r="S11" s="144">
        <v>1618000</v>
      </c>
      <c r="T11" s="144">
        <v>500000</v>
      </c>
    </row>
    <row r="12" spans="1:21" x14ac:dyDescent="0.25">
      <c r="A12" t="s">
        <v>125</v>
      </c>
      <c r="D12" s="7"/>
      <c r="F12" s="131" t="s">
        <v>123</v>
      </c>
      <c r="G12" s="146">
        <f t="shared" si="4"/>
        <v>3684881.1899999953</v>
      </c>
      <c r="H12" s="145">
        <v>0</v>
      </c>
      <c r="I12" s="144">
        <v>881670.7</v>
      </c>
      <c r="J12" s="144">
        <v>0</v>
      </c>
      <c r="K12" s="144">
        <v>0</v>
      </c>
      <c r="L12" s="144">
        <v>1250000</v>
      </c>
      <c r="M12" s="144">
        <v>0</v>
      </c>
      <c r="N12" s="144">
        <v>0</v>
      </c>
      <c r="O12" s="144">
        <v>0</v>
      </c>
      <c r="P12" s="144">
        <v>0</v>
      </c>
      <c r="Q12" s="144">
        <v>73210.489999994898</v>
      </c>
      <c r="R12" s="144">
        <v>90000</v>
      </c>
      <c r="S12" s="144">
        <v>1316000</v>
      </c>
      <c r="T12" s="144">
        <v>74000</v>
      </c>
    </row>
    <row r="13" spans="1:21" x14ac:dyDescent="0.25">
      <c r="A13" t="s">
        <v>124</v>
      </c>
      <c r="F13" s="131" t="s">
        <v>123</v>
      </c>
      <c r="G13" s="146">
        <f t="shared" si="4"/>
        <v>16000</v>
      </c>
      <c r="H13" s="145">
        <v>0</v>
      </c>
      <c r="I13" s="144">
        <v>0</v>
      </c>
      <c r="J13" s="144">
        <v>0</v>
      </c>
      <c r="K13" s="144">
        <v>0</v>
      </c>
      <c r="L13" s="144">
        <v>0</v>
      </c>
      <c r="M13" s="144">
        <v>0</v>
      </c>
      <c r="N13" s="144">
        <v>0</v>
      </c>
      <c r="O13" s="144">
        <v>0</v>
      </c>
      <c r="P13" s="144">
        <v>0</v>
      </c>
      <c r="Q13" s="144">
        <v>0</v>
      </c>
      <c r="R13" s="144">
        <v>16000</v>
      </c>
      <c r="S13" s="144">
        <v>0</v>
      </c>
      <c r="T13" s="144">
        <v>0</v>
      </c>
    </row>
    <row r="14" spans="1:21" x14ac:dyDescent="0.25">
      <c r="F14" s="131" t="s">
        <v>123</v>
      </c>
      <c r="G14" s="146">
        <f t="shared" si="4"/>
        <v>516000</v>
      </c>
      <c r="H14" s="145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144">
        <v>200000</v>
      </c>
      <c r="R14" s="144">
        <v>0</v>
      </c>
      <c r="S14" s="144">
        <v>0</v>
      </c>
      <c r="T14" s="144">
        <v>316000</v>
      </c>
    </row>
    <row r="15" spans="1:21" x14ac:dyDescent="0.25">
      <c r="F15" s="131" t="s">
        <v>123</v>
      </c>
      <c r="G15" s="146">
        <f t="shared" si="4"/>
        <v>0</v>
      </c>
      <c r="H15" s="145">
        <v>0</v>
      </c>
      <c r="I15" s="144">
        <v>0</v>
      </c>
      <c r="J15" s="144">
        <v>0</v>
      </c>
      <c r="K15" s="144">
        <v>0</v>
      </c>
      <c r="L15" s="144">
        <v>0</v>
      </c>
      <c r="M15" s="144">
        <v>0</v>
      </c>
      <c r="N15" s="144">
        <v>0</v>
      </c>
      <c r="O15" s="144">
        <v>0</v>
      </c>
      <c r="P15" s="144">
        <v>0</v>
      </c>
      <c r="Q15" s="144">
        <v>0</v>
      </c>
      <c r="R15" s="144">
        <v>0</v>
      </c>
      <c r="S15" s="144">
        <v>0</v>
      </c>
      <c r="T15" s="144">
        <v>0</v>
      </c>
    </row>
    <row r="16" spans="1:21" x14ac:dyDescent="0.25">
      <c r="F16" s="131" t="s">
        <v>123</v>
      </c>
      <c r="G16" s="146">
        <f t="shared" si="4"/>
        <v>205479.30000000005</v>
      </c>
      <c r="H16" s="145">
        <v>0</v>
      </c>
      <c r="I16" s="144">
        <v>0</v>
      </c>
      <c r="J16" s="144">
        <v>0</v>
      </c>
      <c r="K16" s="144">
        <v>0</v>
      </c>
      <c r="L16" s="144">
        <v>0</v>
      </c>
      <c r="M16" s="144">
        <v>0</v>
      </c>
      <c r="N16" s="144">
        <v>0</v>
      </c>
      <c r="O16" s="144">
        <v>0</v>
      </c>
      <c r="P16" s="144">
        <v>0</v>
      </c>
      <c r="Q16" s="144">
        <v>25479.300000000047</v>
      </c>
      <c r="R16" s="144">
        <v>0</v>
      </c>
      <c r="S16" s="144">
        <v>0</v>
      </c>
      <c r="T16" s="144">
        <v>180000</v>
      </c>
    </row>
    <row r="17" spans="6:21" x14ac:dyDescent="0.25">
      <c r="F17" s="131" t="s">
        <v>123</v>
      </c>
      <c r="G17" s="146">
        <f t="shared" si="4"/>
        <v>1126631</v>
      </c>
      <c r="H17" s="145">
        <v>0</v>
      </c>
      <c r="I17" s="144">
        <v>0</v>
      </c>
      <c r="J17" s="144">
        <v>0</v>
      </c>
      <c r="K17" s="144">
        <v>0</v>
      </c>
      <c r="L17" s="144">
        <v>239631</v>
      </c>
      <c r="M17" s="144">
        <v>0</v>
      </c>
      <c r="N17" s="144">
        <v>0</v>
      </c>
      <c r="O17" s="144">
        <v>0</v>
      </c>
      <c r="P17" s="144">
        <v>0</v>
      </c>
      <c r="Q17" s="144">
        <v>0</v>
      </c>
      <c r="R17" s="144">
        <v>0</v>
      </c>
      <c r="S17" s="144">
        <v>763000</v>
      </c>
      <c r="T17" s="144">
        <v>124000</v>
      </c>
    </row>
    <row r="18" spans="6:21" x14ac:dyDescent="0.25">
      <c r="F18" s="131" t="s">
        <v>123</v>
      </c>
      <c r="G18" s="146">
        <f t="shared" si="4"/>
        <v>170000</v>
      </c>
      <c r="H18" s="145">
        <v>0</v>
      </c>
      <c r="I18" s="144">
        <v>100000</v>
      </c>
      <c r="J18" s="144">
        <v>0</v>
      </c>
      <c r="K18" s="144">
        <v>0</v>
      </c>
      <c r="L18" s="144">
        <v>0</v>
      </c>
      <c r="M18" s="144">
        <v>0</v>
      </c>
      <c r="N18" s="144">
        <v>0</v>
      </c>
      <c r="O18" s="144">
        <v>0</v>
      </c>
      <c r="P18" s="144">
        <v>0</v>
      </c>
      <c r="Q18" s="144">
        <v>0</v>
      </c>
      <c r="R18" s="144">
        <v>0</v>
      </c>
      <c r="S18" s="144">
        <v>0</v>
      </c>
      <c r="T18" s="144">
        <v>70000</v>
      </c>
    </row>
    <row r="19" spans="6:21" x14ac:dyDescent="0.25">
      <c r="F19" s="129" t="s">
        <v>123</v>
      </c>
      <c r="G19" s="137">
        <f>SUM(G11:G18)</f>
        <v>10476441.789999995</v>
      </c>
      <c r="H19" s="136">
        <f>SUM(H11:H18)</f>
        <v>0</v>
      </c>
      <c r="I19" s="143">
        <v>1373121</v>
      </c>
      <c r="J19" s="143">
        <v>0</v>
      </c>
      <c r="K19" s="143">
        <v>0</v>
      </c>
      <c r="L19" s="143">
        <v>2589631</v>
      </c>
      <c r="M19" s="143">
        <v>700000</v>
      </c>
      <c r="N19" s="143">
        <v>448000</v>
      </c>
      <c r="O19" s="143">
        <v>0</v>
      </c>
      <c r="P19" s="143">
        <v>0</v>
      </c>
      <c r="Q19" s="143">
        <v>298689.78999999491</v>
      </c>
      <c r="R19" s="143">
        <v>106000</v>
      </c>
      <c r="S19" s="143">
        <v>3697000</v>
      </c>
      <c r="T19" s="143">
        <v>1264000</v>
      </c>
      <c r="U19" s="97"/>
    </row>
    <row r="20" spans="6:21" x14ac:dyDescent="0.25">
      <c r="F20" s="135" t="s">
        <v>122</v>
      </c>
      <c r="G20" s="142">
        <f t="shared" ref="G20:G27" si="5">SUM(H20:T20)</f>
        <v>18560124.084744167</v>
      </c>
      <c r="H20" s="141">
        <v>1519000</v>
      </c>
      <c r="I20" s="7">
        <v>391450.3</v>
      </c>
      <c r="J20" s="7">
        <v>0</v>
      </c>
      <c r="K20" s="7">
        <v>6980339.7847441658</v>
      </c>
      <c r="L20" s="7">
        <v>6100000</v>
      </c>
      <c r="M20" s="7">
        <v>700000</v>
      </c>
      <c r="N20" s="7">
        <v>448000</v>
      </c>
      <c r="O20" s="7">
        <v>0</v>
      </c>
      <c r="P20" s="7">
        <v>303334</v>
      </c>
      <c r="Q20" s="7">
        <v>0</v>
      </c>
      <c r="R20" s="7">
        <v>0</v>
      </c>
      <c r="S20" s="7">
        <v>1618000</v>
      </c>
      <c r="T20" s="7">
        <v>500000</v>
      </c>
    </row>
    <row r="21" spans="6:21" x14ac:dyDescent="0.25">
      <c r="F21" s="135" t="s">
        <v>122</v>
      </c>
      <c r="G21" s="142">
        <f t="shared" si="5"/>
        <v>7277225.3151203841</v>
      </c>
      <c r="H21" s="141">
        <v>548000</v>
      </c>
      <c r="I21">
        <v>1016150</v>
      </c>
      <c r="J21">
        <v>0</v>
      </c>
      <c r="K21">
        <v>2869864.8251203899</v>
      </c>
      <c r="L21">
        <v>1250000</v>
      </c>
      <c r="M21">
        <v>0</v>
      </c>
      <c r="N21">
        <v>0</v>
      </c>
      <c r="O21">
        <v>0</v>
      </c>
      <c r="P21">
        <v>40000</v>
      </c>
      <c r="Q21">
        <v>73210.489999994898</v>
      </c>
      <c r="R21">
        <v>90000</v>
      </c>
      <c r="S21">
        <v>1316000</v>
      </c>
      <c r="T21">
        <v>74000</v>
      </c>
    </row>
    <row r="22" spans="6:21" x14ac:dyDescent="0.25">
      <c r="F22" s="135" t="s">
        <v>122</v>
      </c>
      <c r="G22" s="142">
        <f t="shared" si="5"/>
        <v>2437410.7635974903</v>
      </c>
      <c r="H22" s="141">
        <v>352000</v>
      </c>
      <c r="I22">
        <v>16650</v>
      </c>
      <c r="J22">
        <v>0</v>
      </c>
      <c r="K22">
        <v>1303760.7635974903</v>
      </c>
      <c r="L22">
        <v>329000</v>
      </c>
      <c r="M22">
        <v>0</v>
      </c>
      <c r="N22">
        <v>0</v>
      </c>
      <c r="O22">
        <v>0</v>
      </c>
      <c r="P22">
        <v>0</v>
      </c>
      <c r="Q22">
        <v>0</v>
      </c>
      <c r="R22">
        <v>16000</v>
      </c>
      <c r="S22">
        <v>245000</v>
      </c>
      <c r="T22">
        <v>175000</v>
      </c>
    </row>
    <row r="23" spans="6:21" x14ac:dyDescent="0.25">
      <c r="F23" s="135" t="s">
        <v>122</v>
      </c>
      <c r="G23" s="142">
        <f t="shared" si="5"/>
        <v>4843941.0591452532</v>
      </c>
      <c r="H23" s="141">
        <v>1045000</v>
      </c>
      <c r="I23">
        <v>466400</v>
      </c>
      <c r="J23">
        <v>0</v>
      </c>
      <c r="K23">
        <v>2158541.0591452532</v>
      </c>
      <c r="L23">
        <v>400000</v>
      </c>
      <c r="M23">
        <v>0</v>
      </c>
      <c r="N23">
        <v>0</v>
      </c>
      <c r="O23">
        <v>0</v>
      </c>
      <c r="P23">
        <v>50000</v>
      </c>
      <c r="Q23">
        <v>200000</v>
      </c>
      <c r="R23">
        <v>0</v>
      </c>
      <c r="S23">
        <v>208000</v>
      </c>
      <c r="T23">
        <v>316000</v>
      </c>
    </row>
    <row r="24" spans="6:21" x14ac:dyDescent="0.25">
      <c r="F24" s="135" t="s">
        <v>122</v>
      </c>
      <c r="G24" s="142">
        <f t="shared" si="5"/>
        <v>8707551.2713418975</v>
      </c>
      <c r="H24" s="141">
        <v>429000</v>
      </c>
      <c r="I24">
        <v>766250</v>
      </c>
      <c r="J24">
        <v>0</v>
      </c>
      <c r="K24">
        <v>6091301.2713418975</v>
      </c>
      <c r="L24">
        <v>870000</v>
      </c>
      <c r="M24">
        <v>0</v>
      </c>
      <c r="N24">
        <v>0</v>
      </c>
      <c r="O24">
        <v>0</v>
      </c>
      <c r="P24">
        <v>253000</v>
      </c>
      <c r="Q24">
        <v>0</v>
      </c>
      <c r="R24">
        <v>0</v>
      </c>
      <c r="S24">
        <v>33000</v>
      </c>
      <c r="T24">
        <v>265000</v>
      </c>
    </row>
    <row r="25" spans="6:21" x14ac:dyDescent="0.25">
      <c r="F25" s="135" t="s">
        <v>122</v>
      </c>
      <c r="G25" s="142">
        <f t="shared" si="5"/>
        <v>7144956.2158943564</v>
      </c>
      <c r="H25" s="141">
        <v>273000</v>
      </c>
      <c r="I25">
        <v>408100</v>
      </c>
      <c r="J25">
        <v>0</v>
      </c>
      <c r="K25">
        <v>4039376.9158943566</v>
      </c>
      <c r="L25">
        <v>1100000</v>
      </c>
      <c r="M25">
        <v>0</v>
      </c>
      <c r="N25">
        <v>0</v>
      </c>
      <c r="O25">
        <v>0</v>
      </c>
      <c r="P25">
        <v>130000</v>
      </c>
      <c r="Q25">
        <v>25479.300000000047</v>
      </c>
      <c r="R25">
        <v>0</v>
      </c>
      <c r="S25">
        <v>989000</v>
      </c>
      <c r="T25">
        <v>180000</v>
      </c>
    </row>
    <row r="26" spans="6:21" x14ac:dyDescent="0.25">
      <c r="F26" s="135" t="s">
        <v>122</v>
      </c>
      <c r="G26" s="142">
        <f t="shared" si="5"/>
        <v>5015687.5259996839</v>
      </c>
      <c r="H26" s="141">
        <v>465000</v>
      </c>
      <c r="I26">
        <v>0</v>
      </c>
      <c r="J26">
        <v>0</v>
      </c>
      <c r="K26">
        <v>3392056.5259996834</v>
      </c>
      <c r="L26">
        <v>239631</v>
      </c>
      <c r="M26">
        <v>0</v>
      </c>
      <c r="N26">
        <v>0</v>
      </c>
      <c r="O26">
        <v>0</v>
      </c>
      <c r="P26">
        <v>32000</v>
      </c>
      <c r="Q26">
        <v>0</v>
      </c>
      <c r="R26">
        <v>0</v>
      </c>
      <c r="S26">
        <v>763000</v>
      </c>
      <c r="T26">
        <v>124000</v>
      </c>
    </row>
    <row r="27" spans="6:21" x14ac:dyDescent="0.25">
      <c r="F27" s="135" t="s">
        <v>122</v>
      </c>
      <c r="G27" s="142">
        <f t="shared" si="5"/>
        <v>4381258.854156767</v>
      </c>
      <c r="H27" s="141">
        <v>703000</v>
      </c>
      <c r="I27">
        <v>100000</v>
      </c>
      <c r="J27">
        <v>0</v>
      </c>
      <c r="K27">
        <v>1664758.854156767</v>
      </c>
      <c r="L27">
        <v>619000</v>
      </c>
      <c r="M27">
        <v>0</v>
      </c>
      <c r="N27">
        <v>0</v>
      </c>
      <c r="O27">
        <v>0</v>
      </c>
      <c r="P27">
        <v>146500</v>
      </c>
      <c r="Q27">
        <v>0</v>
      </c>
      <c r="R27">
        <v>0</v>
      </c>
      <c r="S27">
        <v>1078000</v>
      </c>
      <c r="T27">
        <v>70000</v>
      </c>
    </row>
    <row r="28" spans="6:21" x14ac:dyDescent="0.25">
      <c r="F28" s="133" t="s">
        <v>122</v>
      </c>
      <c r="G28" s="142">
        <f t="shared" ref="G28:U28" si="6">SUM(G20:G27)</f>
        <v>58368155.089999996</v>
      </c>
      <c r="H28" s="141">
        <f t="shared" si="6"/>
        <v>5334000</v>
      </c>
      <c r="I28" s="141">
        <f t="shared" si="6"/>
        <v>3165000.3</v>
      </c>
      <c r="J28" s="141">
        <f t="shared" si="6"/>
        <v>0</v>
      </c>
      <c r="K28" s="141">
        <f t="shared" si="6"/>
        <v>28500000.000000004</v>
      </c>
      <c r="L28" s="141">
        <f t="shared" si="6"/>
        <v>10907631</v>
      </c>
      <c r="M28" s="141">
        <f t="shared" si="6"/>
        <v>700000</v>
      </c>
      <c r="N28" s="141">
        <f t="shared" si="6"/>
        <v>448000</v>
      </c>
      <c r="O28" s="141">
        <f t="shared" si="6"/>
        <v>0</v>
      </c>
      <c r="P28" s="141">
        <f t="shared" si="6"/>
        <v>954834</v>
      </c>
      <c r="Q28" s="141">
        <f t="shared" si="6"/>
        <v>298689.78999999491</v>
      </c>
      <c r="R28" s="141">
        <f t="shared" si="6"/>
        <v>106000</v>
      </c>
      <c r="S28" s="141">
        <f t="shared" si="6"/>
        <v>6250000</v>
      </c>
      <c r="T28" s="141">
        <f t="shared" si="6"/>
        <v>1704000</v>
      </c>
      <c r="U28" s="141">
        <f t="shared" si="6"/>
        <v>0</v>
      </c>
    </row>
    <row r="29" spans="6:21" x14ac:dyDescent="0.25">
      <c r="F29" s="129" t="s">
        <v>121</v>
      </c>
      <c r="G29" s="140">
        <f t="shared" ref="G29:G36" si="7">SUM(H29:T29)</f>
        <v>18560124.084744167</v>
      </c>
      <c r="H29" s="139">
        <v>1519000</v>
      </c>
      <c r="I29" s="138">
        <v>391450.3</v>
      </c>
      <c r="J29" s="138">
        <v>0</v>
      </c>
      <c r="K29" s="138">
        <v>6980339.7847441658</v>
      </c>
      <c r="L29" s="138">
        <v>6100000</v>
      </c>
      <c r="M29" s="138">
        <v>700000</v>
      </c>
      <c r="N29" s="138">
        <v>448000</v>
      </c>
      <c r="O29" s="138">
        <v>0</v>
      </c>
      <c r="P29" s="138">
        <v>303334</v>
      </c>
      <c r="Q29" s="138"/>
      <c r="R29" s="138">
        <v>0</v>
      </c>
      <c r="S29" s="138">
        <v>1618000</v>
      </c>
      <c r="T29" s="138">
        <v>500000</v>
      </c>
    </row>
    <row r="30" spans="6:21" x14ac:dyDescent="0.25">
      <c r="F30" s="129" t="s">
        <v>121</v>
      </c>
      <c r="G30" s="140">
        <f t="shared" si="7"/>
        <v>7114014.8251203895</v>
      </c>
      <c r="H30" s="139">
        <v>548000</v>
      </c>
      <c r="I30" s="138">
        <v>1016150</v>
      </c>
      <c r="J30" s="138">
        <v>0</v>
      </c>
      <c r="K30" s="138">
        <v>2869864.8251203899</v>
      </c>
      <c r="L30" s="138">
        <v>1250000</v>
      </c>
      <c r="M30" s="138">
        <v>0</v>
      </c>
      <c r="N30" s="138">
        <v>0</v>
      </c>
      <c r="O30" s="138">
        <v>0</v>
      </c>
      <c r="P30" s="138">
        <v>40000</v>
      </c>
      <c r="Q30" s="138"/>
      <c r="R30" s="138"/>
      <c r="S30" s="138">
        <v>1316000</v>
      </c>
      <c r="T30" s="138">
        <v>74000</v>
      </c>
    </row>
    <row r="31" spans="6:21" x14ac:dyDescent="0.25">
      <c r="F31" s="129" t="s">
        <v>121</v>
      </c>
      <c r="G31" s="140">
        <f t="shared" si="7"/>
        <v>2512122.7635974903</v>
      </c>
      <c r="H31" s="139">
        <v>352000</v>
      </c>
      <c r="I31" s="138">
        <v>16650</v>
      </c>
      <c r="J31" s="138">
        <v>0</v>
      </c>
      <c r="K31" s="138">
        <v>1303760.7635974903</v>
      </c>
      <c r="L31" s="138">
        <v>329000</v>
      </c>
      <c r="M31" s="138">
        <v>0</v>
      </c>
      <c r="N31" s="138">
        <v>0</v>
      </c>
      <c r="O31" s="138">
        <v>0</v>
      </c>
      <c r="P31" s="138">
        <v>0</v>
      </c>
      <c r="Q31" s="138"/>
      <c r="R31" s="138">
        <v>90712</v>
      </c>
      <c r="S31" s="138">
        <v>245000</v>
      </c>
      <c r="T31" s="138">
        <v>175000</v>
      </c>
    </row>
    <row r="32" spans="6:21" x14ac:dyDescent="0.25">
      <c r="F32" s="129" t="s">
        <v>121</v>
      </c>
      <c r="G32" s="140">
        <f t="shared" si="7"/>
        <v>4643941.0591452532</v>
      </c>
      <c r="H32" s="139">
        <v>1045000</v>
      </c>
      <c r="I32" s="138">
        <v>466400</v>
      </c>
      <c r="J32" s="138">
        <v>0</v>
      </c>
      <c r="K32" s="138">
        <v>2158541.0591452532</v>
      </c>
      <c r="L32" s="138">
        <v>400000</v>
      </c>
      <c r="M32" s="138">
        <v>0</v>
      </c>
      <c r="N32" s="138">
        <v>0</v>
      </c>
      <c r="O32" s="138">
        <v>0</v>
      </c>
      <c r="P32" s="138">
        <v>50000</v>
      </c>
      <c r="Q32" s="138"/>
      <c r="R32" s="138">
        <v>0</v>
      </c>
      <c r="S32" s="138">
        <v>208000</v>
      </c>
      <c r="T32" s="138">
        <v>316000</v>
      </c>
    </row>
    <row r="33" spans="6:20" x14ac:dyDescent="0.25">
      <c r="F33" s="129" t="s">
        <v>121</v>
      </c>
      <c r="G33" s="140">
        <f t="shared" si="7"/>
        <v>8707551.2713418975</v>
      </c>
      <c r="H33" s="139">
        <v>429000</v>
      </c>
      <c r="I33" s="138">
        <v>766250</v>
      </c>
      <c r="J33" s="138">
        <v>0</v>
      </c>
      <c r="K33" s="138">
        <v>6091301.2713418975</v>
      </c>
      <c r="L33" s="138">
        <v>870000</v>
      </c>
      <c r="M33" s="138">
        <v>0</v>
      </c>
      <c r="N33" s="138">
        <v>0</v>
      </c>
      <c r="O33" s="138">
        <v>0</v>
      </c>
      <c r="P33" s="138">
        <v>253000</v>
      </c>
      <c r="Q33" s="138"/>
      <c r="R33" s="138">
        <v>0</v>
      </c>
      <c r="S33" s="138">
        <v>33000</v>
      </c>
      <c r="T33" s="138">
        <v>265000</v>
      </c>
    </row>
    <row r="34" spans="6:20" x14ac:dyDescent="0.25">
      <c r="F34" s="129" t="s">
        <v>121</v>
      </c>
      <c r="G34" s="140">
        <f t="shared" si="7"/>
        <v>7119476.9158943566</v>
      </c>
      <c r="H34" s="139">
        <v>273000</v>
      </c>
      <c r="I34" s="138">
        <v>408100</v>
      </c>
      <c r="J34" s="138">
        <v>0</v>
      </c>
      <c r="K34" s="138">
        <v>4039376.9158943566</v>
      </c>
      <c r="L34" s="138">
        <v>1100000</v>
      </c>
      <c r="M34" s="138">
        <v>0</v>
      </c>
      <c r="N34" s="138">
        <v>0</v>
      </c>
      <c r="O34" s="138">
        <v>0</v>
      </c>
      <c r="P34" s="138">
        <v>130000</v>
      </c>
      <c r="Q34" s="138"/>
      <c r="R34" s="138">
        <v>0</v>
      </c>
      <c r="S34" s="138">
        <v>989000</v>
      </c>
      <c r="T34" s="138">
        <v>180000</v>
      </c>
    </row>
    <row r="35" spans="6:20" x14ac:dyDescent="0.25">
      <c r="F35" s="129" t="s">
        <v>121</v>
      </c>
      <c r="G35" s="140">
        <f t="shared" si="7"/>
        <v>5015687.5259996839</v>
      </c>
      <c r="H35" s="139">
        <v>465000</v>
      </c>
      <c r="I35" s="138">
        <v>0</v>
      </c>
      <c r="J35" s="138">
        <v>0</v>
      </c>
      <c r="K35" s="138">
        <v>3392056.5259996834</v>
      </c>
      <c r="L35" s="138">
        <v>239631</v>
      </c>
      <c r="M35" s="138">
        <v>0</v>
      </c>
      <c r="N35" s="138">
        <v>0</v>
      </c>
      <c r="O35" s="138">
        <v>0</v>
      </c>
      <c r="P35" s="138">
        <v>32000</v>
      </c>
      <c r="Q35" s="138"/>
      <c r="R35" s="138">
        <v>0</v>
      </c>
      <c r="S35" s="138">
        <v>763000</v>
      </c>
      <c r="T35" s="138">
        <v>124000</v>
      </c>
    </row>
    <row r="36" spans="6:20" x14ac:dyDescent="0.25">
      <c r="F36" s="129" t="s">
        <v>121</v>
      </c>
      <c r="G36" s="140">
        <f t="shared" si="7"/>
        <v>4381258.854156767</v>
      </c>
      <c r="H36" s="139">
        <v>703000</v>
      </c>
      <c r="I36" s="138">
        <v>100000</v>
      </c>
      <c r="J36" s="138">
        <v>0</v>
      </c>
      <c r="K36" s="138">
        <v>1664758.854156767</v>
      </c>
      <c r="L36" s="138">
        <v>619000</v>
      </c>
      <c r="M36" s="138">
        <v>0</v>
      </c>
      <c r="N36" s="138">
        <v>0</v>
      </c>
      <c r="O36" s="138">
        <v>0</v>
      </c>
      <c r="P36" s="138">
        <v>146500</v>
      </c>
      <c r="Q36" s="138"/>
      <c r="R36" s="138">
        <v>0</v>
      </c>
      <c r="S36" s="138">
        <v>1078000</v>
      </c>
      <c r="T36" s="138">
        <v>70000</v>
      </c>
    </row>
    <row r="37" spans="6:20" x14ac:dyDescent="0.25">
      <c r="F37" s="129" t="s">
        <v>121</v>
      </c>
      <c r="G37" s="137">
        <f>SUM(G29:G36)</f>
        <v>58054177.300000004</v>
      </c>
      <c r="H37" s="137">
        <f t="shared" ref="H37:T37" si="8">SUM(H29:H36)</f>
        <v>5334000</v>
      </c>
      <c r="I37" s="137">
        <f t="shared" si="8"/>
        <v>3165000.3</v>
      </c>
      <c r="J37" s="137">
        <f t="shared" si="8"/>
        <v>0</v>
      </c>
      <c r="K37" s="137">
        <f t="shared" si="8"/>
        <v>28500000.000000004</v>
      </c>
      <c r="L37" s="137">
        <f t="shared" si="8"/>
        <v>10907631</v>
      </c>
      <c r="M37" s="137">
        <f t="shared" si="8"/>
        <v>700000</v>
      </c>
      <c r="N37" s="137">
        <f t="shared" si="8"/>
        <v>448000</v>
      </c>
      <c r="O37" s="137">
        <f t="shared" si="8"/>
        <v>0</v>
      </c>
      <c r="P37" s="137">
        <f t="shared" si="8"/>
        <v>954834</v>
      </c>
      <c r="Q37" s="137">
        <f t="shared" si="8"/>
        <v>0</v>
      </c>
      <c r="R37" s="137">
        <f t="shared" si="8"/>
        <v>90712</v>
      </c>
      <c r="S37" s="137">
        <f t="shared" si="8"/>
        <v>6250000</v>
      </c>
      <c r="T37" s="137">
        <f t="shared" si="8"/>
        <v>1704000</v>
      </c>
    </row>
    <row r="38" spans="6:20" x14ac:dyDescent="0.25">
      <c r="F38" s="135" t="s">
        <v>120</v>
      </c>
      <c r="G38" s="134">
        <f t="shared" ref="G38:T38" si="9">G2-G11</f>
        <v>-3466000</v>
      </c>
      <c r="H38" s="134">
        <f t="shared" si="9"/>
        <v>0</v>
      </c>
      <c r="I38" s="134">
        <f t="shared" si="9"/>
        <v>-200000</v>
      </c>
      <c r="J38" s="134">
        <f t="shared" si="9"/>
        <v>0</v>
      </c>
      <c r="K38" s="134">
        <f t="shared" si="9"/>
        <v>0</v>
      </c>
      <c r="L38" s="134">
        <f t="shared" si="9"/>
        <v>0</v>
      </c>
      <c r="M38" s="134">
        <f t="shared" si="9"/>
        <v>-700000</v>
      </c>
      <c r="N38" s="134">
        <f t="shared" si="9"/>
        <v>-448000</v>
      </c>
      <c r="O38" s="134">
        <f t="shared" si="9"/>
        <v>0</v>
      </c>
      <c r="P38" s="134">
        <f t="shared" si="9"/>
        <v>0</v>
      </c>
      <c r="Q38" s="134">
        <f t="shared" si="9"/>
        <v>0</v>
      </c>
      <c r="R38" s="134">
        <f t="shared" si="9"/>
        <v>0</v>
      </c>
      <c r="S38" s="134">
        <f t="shared" si="9"/>
        <v>-1618000</v>
      </c>
      <c r="T38" s="134">
        <f t="shared" si="9"/>
        <v>-500000</v>
      </c>
    </row>
    <row r="39" spans="6:20" x14ac:dyDescent="0.25">
      <c r="F39" s="135" t="s">
        <v>120</v>
      </c>
      <c r="G39" s="134">
        <f t="shared" ref="G39:T39" si="10">G3-G12</f>
        <v>-1834881.1899999953</v>
      </c>
      <c r="H39" s="134">
        <f t="shared" si="10"/>
        <v>0</v>
      </c>
      <c r="I39" s="134">
        <f t="shared" si="10"/>
        <v>-281670.69999999995</v>
      </c>
      <c r="J39" s="134">
        <f t="shared" si="10"/>
        <v>0</v>
      </c>
      <c r="K39" s="134">
        <f t="shared" si="10"/>
        <v>0</v>
      </c>
      <c r="L39" s="134">
        <f t="shared" si="10"/>
        <v>0</v>
      </c>
      <c r="M39" s="134">
        <f t="shared" si="10"/>
        <v>0</v>
      </c>
      <c r="N39" s="134">
        <f t="shared" si="10"/>
        <v>0</v>
      </c>
      <c r="O39" s="134">
        <f t="shared" si="10"/>
        <v>0</v>
      </c>
      <c r="P39" s="134">
        <f t="shared" si="10"/>
        <v>0</v>
      </c>
      <c r="Q39" s="134">
        <f t="shared" si="10"/>
        <v>-73210.489999994898</v>
      </c>
      <c r="R39" s="134">
        <f t="shared" si="10"/>
        <v>-90000</v>
      </c>
      <c r="S39" s="134">
        <f t="shared" si="10"/>
        <v>-1316000</v>
      </c>
      <c r="T39" s="134">
        <f t="shared" si="10"/>
        <v>-74000</v>
      </c>
    </row>
    <row r="40" spans="6:20" x14ac:dyDescent="0.25">
      <c r="F40" s="135" t="s">
        <v>120</v>
      </c>
      <c r="G40" s="134">
        <f t="shared" ref="G40:T40" si="11">G4-G13</f>
        <v>74712</v>
      </c>
      <c r="H40" s="134">
        <f t="shared" si="11"/>
        <v>0</v>
      </c>
      <c r="I40" s="134">
        <f t="shared" si="11"/>
        <v>0</v>
      </c>
      <c r="J40" s="134">
        <f t="shared" si="11"/>
        <v>0</v>
      </c>
      <c r="K40" s="134">
        <f t="shared" si="11"/>
        <v>0</v>
      </c>
      <c r="L40" s="134">
        <f t="shared" si="11"/>
        <v>0</v>
      </c>
      <c r="M40" s="134">
        <f t="shared" si="11"/>
        <v>0</v>
      </c>
      <c r="N40" s="134">
        <f t="shared" si="11"/>
        <v>0</v>
      </c>
      <c r="O40" s="134">
        <f t="shared" si="11"/>
        <v>0</v>
      </c>
      <c r="P40" s="134">
        <f t="shared" si="11"/>
        <v>0</v>
      </c>
      <c r="Q40" s="134">
        <f t="shared" si="11"/>
        <v>0</v>
      </c>
      <c r="R40" s="134">
        <f t="shared" si="11"/>
        <v>74712</v>
      </c>
      <c r="S40" s="134">
        <f t="shared" si="11"/>
        <v>0</v>
      </c>
      <c r="T40" s="134">
        <f t="shared" si="11"/>
        <v>0</v>
      </c>
    </row>
    <row r="41" spans="6:20" x14ac:dyDescent="0.25">
      <c r="F41" s="135" t="s">
        <v>120</v>
      </c>
      <c r="G41" s="134">
        <f t="shared" ref="G41:T41" si="12">G5-G14</f>
        <v>-200000</v>
      </c>
      <c r="H41" s="134">
        <f t="shared" si="12"/>
        <v>0</v>
      </c>
      <c r="I41" s="134">
        <f t="shared" si="12"/>
        <v>0</v>
      </c>
      <c r="J41" s="134">
        <f t="shared" si="12"/>
        <v>0</v>
      </c>
      <c r="K41" s="134">
        <f t="shared" si="12"/>
        <v>0</v>
      </c>
      <c r="L41" s="134">
        <f t="shared" si="12"/>
        <v>0</v>
      </c>
      <c r="M41" s="134">
        <f t="shared" si="12"/>
        <v>0</v>
      </c>
      <c r="N41" s="134">
        <f t="shared" si="12"/>
        <v>0</v>
      </c>
      <c r="O41" s="134">
        <f t="shared" si="12"/>
        <v>0</v>
      </c>
      <c r="P41" s="134">
        <f t="shared" si="12"/>
        <v>0</v>
      </c>
      <c r="Q41" s="134">
        <f t="shared" si="12"/>
        <v>-200000</v>
      </c>
      <c r="R41" s="134">
        <f t="shared" si="12"/>
        <v>0</v>
      </c>
      <c r="S41" s="134">
        <f t="shared" si="12"/>
        <v>0</v>
      </c>
      <c r="T41" s="134">
        <f t="shared" si="12"/>
        <v>0</v>
      </c>
    </row>
    <row r="42" spans="6:20" x14ac:dyDescent="0.25">
      <c r="F42" s="135" t="s">
        <v>120</v>
      </c>
      <c r="G42" s="134">
        <f t="shared" ref="G42:T42" si="13">G6-G15</f>
        <v>0</v>
      </c>
      <c r="H42" s="134">
        <f t="shared" si="13"/>
        <v>0</v>
      </c>
      <c r="I42" s="134">
        <f t="shared" si="13"/>
        <v>0</v>
      </c>
      <c r="J42" s="134">
        <f t="shared" si="13"/>
        <v>0</v>
      </c>
      <c r="K42" s="134">
        <f t="shared" si="13"/>
        <v>0</v>
      </c>
      <c r="L42" s="134">
        <f t="shared" si="13"/>
        <v>0</v>
      </c>
      <c r="M42" s="134">
        <f t="shared" si="13"/>
        <v>0</v>
      </c>
      <c r="N42" s="134">
        <f t="shared" si="13"/>
        <v>0</v>
      </c>
      <c r="O42" s="134">
        <f t="shared" si="13"/>
        <v>0</v>
      </c>
      <c r="P42" s="134">
        <f t="shared" si="13"/>
        <v>0</v>
      </c>
      <c r="Q42" s="134">
        <f t="shared" si="13"/>
        <v>0</v>
      </c>
      <c r="R42" s="134">
        <f t="shared" si="13"/>
        <v>0</v>
      </c>
      <c r="S42" s="134">
        <f t="shared" si="13"/>
        <v>0</v>
      </c>
      <c r="T42" s="134">
        <f t="shared" si="13"/>
        <v>0</v>
      </c>
    </row>
    <row r="43" spans="6:20" x14ac:dyDescent="0.25">
      <c r="F43" s="135" t="s">
        <v>120</v>
      </c>
      <c r="G43" s="134">
        <f t="shared" ref="G43:T43" si="14">G7-G16</f>
        <v>-25479.300000000047</v>
      </c>
      <c r="H43" s="134">
        <f t="shared" si="14"/>
        <v>0</v>
      </c>
      <c r="I43" s="134">
        <f t="shared" si="14"/>
        <v>0</v>
      </c>
      <c r="J43" s="134">
        <f t="shared" si="14"/>
        <v>0</v>
      </c>
      <c r="K43" s="134">
        <f t="shared" si="14"/>
        <v>0</v>
      </c>
      <c r="L43" s="134">
        <f t="shared" si="14"/>
        <v>0</v>
      </c>
      <c r="M43" s="134">
        <f t="shared" si="14"/>
        <v>0</v>
      </c>
      <c r="N43" s="134">
        <f t="shared" si="14"/>
        <v>0</v>
      </c>
      <c r="O43" s="134">
        <f t="shared" si="14"/>
        <v>0</v>
      </c>
      <c r="P43" s="134">
        <f t="shared" si="14"/>
        <v>0</v>
      </c>
      <c r="Q43" s="134">
        <f t="shared" si="14"/>
        <v>-25479.300000000047</v>
      </c>
      <c r="R43" s="134">
        <f t="shared" si="14"/>
        <v>0</v>
      </c>
      <c r="S43" s="134">
        <f t="shared" si="14"/>
        <v>0</v>
      </c>
      <c r="T43" s="134">
        <f t="shared" si="14"/>
        <v>0</v>
      </c>
    </row>
    <row r="44" spans="6:20" x14ac:dyDescent="0.25">
      <c r="F44" s="135" t="s">
        <v>120</v>
      </c>
      <c r="G44" s="134">
        <f t="shared" ref="G44:T44" si="15">G8-G17</f>
        <v>3465000</v>
      </c>
      <c r="H44" s="134">
        <f t="shared" si="15"/>
        <v>465000</v>
      </c>
      <c r="I44" s="134">
        <f t="shared" si="15"/>
        <v>0</v>
      </c>
      <c r="J44" s="134">
        <f t="shared" si="15"/>
        <v>0</v>
      </c>
      <c r="K44" s="134">
        <f t="shared" si="15"/>
        <v>3000000</v>
      </c>
      <c r="L44" s="134">
        <f t="shared" si="15"/>
        <v>0</v>
      </c>
      <c r="M44" s="134">
        <f t="shared" si="15"/>
        <v>0</v>
      </c>
      <c r="N44" s="134">
        <f t="shared" si="15"/>
        <v>0</v>
      </c>
      <c r="O44" s="134">
        <f t="shared" si="15"/>
        <v>0</v>
      </c>
      <c r="P44" s="134">
        <f t="shared" si="15"/>
        <v>0</v>
      </c>
      <c r="Q44" s="134">
        <f t="shared" si="15"/>
        <v>0</v>
      </c>
      <c r="R44" s="134">
        <f t="shared" si="15"/>
        <v>0</v>
      </c>
      <c r="S44" s="134">
        <f t="shared" si="15"/>
        <v>0</v>
      </c>
      <c r="T44" s="134">
        <f t="shared" si="15"/>
        <v>0</v>
      </c>
    </row>
    <row r="45" spans="6:20" x14ac:dyDescent="0.25">
      <c r="F45" s="135" t="s">
        <v>120</v>
      </c>
      <c r="G45" s="134">
        <f t="shared" ref="G45:T45" si="16">G9-G18</f>
        <v>-170000</v>
      </c>
      <c r="H45" s="134">
        <f t="shared" si="16"/>
        <v>0</v>
      </c>
      <c r="I45" s="134">
        <f t="shared" si="16"/>
        <v>-100000</v>
      </c>
      <c r="J45" s="134">
        <f t="shared" si="16"/>
        <v>0</v>
      </c>
      <c r="K45" s="134">
        <f t="shared" si="16"/>
        <v>0</v>
      </c>
      <c r="L45" s="134">
        <f t="shared" si="16"/>
        <v>0</v>
      </c>
      <c r="M45" s="134">
        <f t="shared" si="16"/>
        <v>0</v>
      </c>
      <c r="N45" s="134">
        <f t="shared" si="16"/>
        <v>0</v>
      </c>
      <c r="O45" s="134">
        <f t="shared" si="16"/>
        <v>0</v>
      </c>
      <c r="P45" s="134">
        <f t="shared" si="16"/>
        <v>0</v>
      </c>
      <c r="Q45" s="134">
        <f t="shared" si="16"/>
        <v>0</v>
      </c>
      <c r="R45" s="134">
        <f t="shared" si="16"/>
        <v>0</v>
      </c>
      <c r="S45" s="134">
        <f t="shared" si="16"/>
        <v>0</v>
      </c>
      <c r="T45" s="134">
        <f t="shared" si="16"/>
        <v>-70000</v>
      </c>
    </row>
    <row r="46" spans="6:20" s="97" customFormat="1" x14ac:dyDescent="0.25">
      <c r="F46" s="133" t="s">
        <v>120</v>
      </c>
      <c r="G46" s="132">
        <f t="shared" ref="G46:T46" si="17">SUM(G38:G45)</f>
        <v>-2156648.4899999956</v>
      </c>
      <c r="H46" s="132">
        <f t="shared" si="17"/>
        <v>465000</v>
      </c>
      <c r="I46" s="132">
        <f t="shared" si="17"/>
        <v>-581670.69999999995</v>
      </c>
      <c r="J46" s="132">
        <f t="shared" si="17"/>
        <v>0</v>
      </c>
      <c r="K46" s="132">
        <f t="shared" si="17"/>
        <v>3000000</v>
      </c>
      <c r="L46" s="132">
        <f t="shared" si="17"/>
        <v>0</v>
      </c>
      <c r="M46" s="132">
        <f t="shared" si="17"/>
        <v>-700000</v>
      </c>
      <c r="N46" s="132">
        <f t="shared" si="17"/>
        <v>-448000</v>
      </c>
      <c r="O46" s="132">
        <f t="shared" si="17"/>
        <v>0</v>
      </c>
      <c r="P46" s="132">
        <f t="shared" si="17"/>
        <v>0</v>
      </c>
      <c r="Q46" s="132">
        <f t="shared" si="17"/>
        <v>-298689.78999999491</v>
      </c>
      <c r="R46" s="132">
        <f t="shared" si="17"/>
        <v>-15288</v>
      </c>
      <c r="S46" s="132">
        <f t="shared" si="17"/>
        <v>-2934000</v>
      </c>
      <c r="T46" s="132">
        <f t="shared" si="17"/>
        <v>-644000</v>
      </c>
    </row>
    <row r="47" spans="6:20" x14ac:dyDescent="0.25">
      <c r="F47" s="131" t="s">
        <v>119</v>
      </c>
      <c r="G47" s="130">
        <f t="shared" ref="G47:T47" si="18">(G29-G2)-(G20-G11)</f>
        <v>3466000</v>
      </c>
      <c r="H47" s="130">
        <f t="shared" si="18"/>
        <v>0</v>
      </c>
      <c r="I47" s="130">
        <f t="shared" si="18"/>
        <v>200000</v>
      </c>
      <c r="J47" s="130">
        <f t="shared" si="18"/>
        <v>0</v>
      </c>
      <c r="K47" s="130">
        <f t="shared" si="18"/>
        <v>0</v>
      </c>
      <c r="L47" s="130">
        <f t="shared" si="18"/>
        <v>0</v>
      </c>
      <c r="M47" s="130">
        <f t="shared" si="18"/>
        <v>700000</v>
      </c>
      <c r="N47" s="130">
        <f t="shared" si="18"/>
        <v>448000</v>
      </c>
      <c r="O47" s="130">
        <f t="shared" si="18"/>
        <v>0</v>
      </c>
      <c r="P47" s="130">
        <f t="shared" si="18"/>
        <v>0</v>
      </c>
      <c r="Q47" s="130">
        <f t="shared" si="18"/>
        <v>0</v>
      </c>
      <c r="R47" s="130">
        <f t="shared" si="18"/>
        <v>0</v>
      </c>
      <c r="S47" s="130">
        <f t="shared" si="18"/>
        <v>1618000</v>
      </c>
      <c r="T47" s="130">
        <f t="shared" si="18"/>
        <v>500000</v>
      </c>
    </row>
    <row r="48" spans="6:20" x14ac:dyDescent="0.25">
      <c r="F48" s="131" t="s">
        <v>119</v>
      </c>
      <c r="G48" s="130">
        <f t="shared" ref="G48:T48" si="19">(G30-G3)-(G21-G12)</f>
        <v>1671670.7000000007</v>
      </c>
      <c r="H48" s="130">
        <f t="shared" si="19"/>
        <v>0</v>
      </c>
      <c r="I48" s="130">
        <f t="shared" si="19"/>
        <v>281670.69999999995</v>
      </c>
      <c r="J48" s="130">
        <f t="shared" si="19"/>
        <v>0</v>
      </c>
      <c r="K48" s="130">
        <f t="shared" si="19"/>
        <v>0</v>
      </c>
      <c r="L48" s="130">
        <f t="shared" si="19"/>
        <v>0</v>
      </c>
      <c r="M48" s="130">
        <f t="shared" si="19"/>
        <v>0</v>
      </c>
      <c r="N48" s="130">
        <f t="shared" si="19"/>
        <v>0</v>
      </c>
      <c r="O48" s="130">
        <f t="shared" si="19"/>
        <v>0</v>
      </c>
      <c r="P48" s="130">
        <f t="shared" si="19"/>
        <v>0</v>
      </c>
      <c r="Q48" s="130">
        <f t="shared" si="19"/>
        <v>0</v>
      </c>
      <c r="R48" s="130">
        <f t="shared" si="19"/>
        <v>0</v>
      </c>
      <c r="S48" s="130">
        <f t="shared" si="19"/>
        <v>1316000</v>
      </c>
      <c r="T48" s="130">
        <f t="shared" si="19"/>
        <v>74000</v>
      </c>
    </row>
    <row r="49" spans="6:20" x14ac:dyDescent="0.25">
      <c r="F49" s="131" t="s">
        <v>119</v>
      </c>
      <c r="G49" s="130">
        <f t="shared" ref="G49:T49" si="20">(G31-G4)-(G22-G13)</f>
        <v>0</v>
      </c>
      <c r="H49" s="130">
        <f t="shared" si="20"/>
        <v>0</v>
      </c>
      <c r="I49" s="130">
        <f t="shared" si="20"/>
        <v>0</v>
      </c>
      <c r="J49" s="130">
        <f t="shared" si="20"/>
        <v>0</v>
      </c>
      <c r="K49" s="130">
        <f t="shared" si="20"/>
        <v>0</v>
      </c>
      <c r="L49" s="130">
        <f t="shared" si="20"/>
        <v>0</v>
      </c>
      <c r="M49" s="130">
        <f t="shared" si="20"/>
        <v>0</v>
      </c>
      <c r="N49" s="130">
        <f t="shared" si="20"/>
        <v>0</v>
      </c>
      <c r="O49" s="130">
        <f t="shared" si="20"/>
        <v>0</v>
      </c>
      <c r="P49" s="130">
        <f t="shared" si="20"/>
        <v>0</v>
      </c>
      <c r="Q49" s="130">
        <f t="shared" si="20"/>
        <v>0</v>
      </c>
      <c r="R49" s="130">
        <f t="shared" si="20"/>
        <v>0</v>
      </c>
      <c r="S49" s="130">
        <f t="shared" si="20"/>
        <v>0</v>
      </c>
      <c r="T49" s="130">
        <f t="shared" si="20"/>
        <v>0</v>
      </c>
    </row>
    <row r="50" spans="6:20" x14ac:dyDescent="0.25">
      <c r="F50" s="131" t="s">
        <v>119</v>
      </c>
      <c r="G50" s="130">
        <f t="shared" ref="G50:T50" si="21">(G32-G5)-(G23-G14)</f>
        <v>0</v>
      </c>
      <c r="H50" s="130">
        <f t="shared" si="21"/>
        <v>0</v>
      </c>
      <c r="I50" s="130">
        <f t="shared" si="21"/>
        <v>0</v>
      </c>
      <c r="J50" s="130">
        <f t="shared" si="21"/>
        <v>0</v>
      </c>
      <c r="K50" s="130">
        <f t="shared" si="21"/>
        <v>0</v>
      </c>
      <c r="L50" s="130">
        <f t="shared" si="21"/>
        <v>0</v>
      </c>
      <c r="M50" s="130">
        <f t="shared" si="21"/>
        <v>0</v>
      </c>
      <c r="N50" s="130">
        <f t="shared" si="21"/>
        <v>0</v>
      </c>
      <c r="O50" s="130">
        <f t="shared" si="21"/>
        <v>0</v>
      </c>
      <c r="P50" s="130">
        <f t="shared" si="21"/>
        <v>0</v>
      </c>
      <c r="Q50" s="130">
        <f t="shared" si="21"/>
        <v>0</v>
      </c>
      <c r="R50" s="130">
        <f t="shared" si="21"/>
        <v>0</v>
      </c>
      <c r="S50" s="130">
        <f t="shared" si="21"/>
        <v>0</v>
      </c>
      <c r="T50" s="130">
        <f t="shared" si="21"/>
        <v>0</v>
      </c>
    </row>
    <row r="51" spans="6:20" x14ac:dyDescent="0.25">
      <c r="F51" s="131" t="s">
        <v>119</v>
      </c>
      <c r="G51" s="130">
        <f t="shared" ref="G51:T51" si="22">(G33-G6)-(G24-G15)</f>
        <v>0</v>
      </c>
      <c r="H51" s="130">
        <f t="shared" si="22"/>
        <v>0</v>
      </c>
      <c r="I51" s="130">
        <f t="shared" si="22"/>
        <v>0</v>
      </c>
      <c r="J51" s="130">
        <f t="shared" si="22"/>
        <v>0</v>
      </c>
      <c r="K51" s="130">
        <f t="shared" si="22"/>
        <v>0</v>
      </c>
      <c r="L51" s="130">
        <f t="shared" si="22"/>
        <v>0</v>
      </c>
      <c r="M51" s="130">
        <f t="shared" si="22"/>
        <v>0</v>
      </c>
      <c r="N51" s="130">
        <f t="shared" si="22"/>
        <v>0</v>
      </c>
      <c r="O51" s="130">
        <f t="shared" si="22"/>
        <v>0</v>
      </c>
      <c r="P51" s="130">
        <f t="shared" si="22"/>
        <v>0</v>
      </c>
      <c r="Q51" s="130">
        <f t="shared" si="22"/>
        <v>0</v>
      </c>
      <c r="R51" s="130">
        <f t="shared" si="22"/>
        <v>0</v>
      </c>
      <c r="S51" s="130">
        <f t="shared" si="22"/>
        <v>0</v>
      </c>
      <c r="T51" s="130">
        <f t="shared" si="22"/>
        <v>0</v>
      </c>
    </row>
    <row r="52" spans="6:20" x14ac:dyDescent="0.25">
      <c r="F52" s="131" t="s">
        <v>119</v>
      </c>
      <c r="G52" s="130">
        <f t="shared" ref="G52:T52" si="23">(G34-G7)-(G25-G16)</f>
        <v>0</v>
      </c>
      <c r="H52" s="130">
        <f t="shared" si="23"/>
        <v>0</v>
      </c>
      <c r="I52" s="130">
        <f t="shared" si="23"/>
        <v>0</v>
      </c>
      <c r="J52" s="130">
        <f t="shared" si="23"/>
        <v>0</v>
      </c>
      <c r="K52" s="130">
        <f t="shared" si="23"/>
        <v>0</v>
      </c>
      <c r="L52" s="130">
        <f t="shared" si="23"/>
        <v>0</v>
      </c>
      <c r="M52" s="130">
        <f t="shared" si="23"/>
        <v>0</v>
      </c>
      <c r="N52" s="130">
        <f t="shared" si="23"/>
        <v>0</v>
      </c>
      <c r="O52" s="130">
        <f t="shared" si="23"/>
        <v>0</v>
      </c>
      <c r="P52" s="130">
        <f t="shared" si="23"/>
        <v>0</v>
      </c>
      <c r="Q52" s="130">
        <f t="shared" si="23"/>
        <v>0</v>
      </c>
      <c r="R52" s="130">
        <f t="shared" si="23"/>
        <v>0</v>
      </c>
      <c r="S52" s="130">
        <f t="shared" si="23"/>
        <v>0</v>
      </c>
      <c r="T52" s="130">
        <f t="shared" si="23"/>
        <v>0</v>
      </c>
    </row>
    <row r="53" spans="6:20" x14ac:dyDescent="0.25">
      <c r="F53" s="131" t="s">
        <v>119</v>
      </c>
      <c r="G53" s="130">
        <f t="shared" ref="G53:T53" si="24">(G35-G8)-(G26-G17)</f>
        <v>-3465000</v>
      </c>
      <c r="H53" s="130">
        <f t="shared" si="24"/>
        <v>-465000</v>
      </c>
      <c r="I53" s="130">
        <f t="shared" si="24"/>
        <v>0</v>
      </c>
      <c r="J53" s="130">
        <f t="shared" si="24"/>
        <v>0</v>
      </c>
      <c r="K53" s="130">
        <f t="shared" si="24"/>
        <v>-3000000</v>
      </c>
      <c r="L53" s="130">
        <f t="shared" si="24"/>
        <v>0</v>
      </c>
      <c r="M53" s="130">
        <f t="shared" si="24"/>
        <v>0</v>
      </c>
      <c r="N53" s="130">
        <f t="shared" si="24"/>
        <v>0</v>
      </c>
      <c r="O53" s="130">
        <f t="shared" si="24"/>
        <v>0</v>
      </c>
      <c r="P53" s="130">
        <f t="shared" si="24"/>
        <v>0</v>
      </c>
      <c r="Q53" s="130">
        <f t="shared" si="24"/>
        <v>0</v>
      </c>
      <c r="R53" s="130">
        <f t="shared" si="24"/>
        <v>0</v>
      </c>
      <c r="S53" s="130">
        <f t="shared" si="24"/>
        <v>0</v>
      </c>
      <c r="T53" s="130">
        <f t="shared" si="24"/>
        <v>0</v>
      </c>
    </row>
    <row r="54" spans="6:20" x14ac:dyDescent="0.25">
      <c r="F54" s="131" t="s">
        <v>119</v>
      </c>
      <c r="G54" s="130">
        <f t="shared" ref="G54:T54" si="25">(G36-G9)-(G27-G18)</f>
        <v>170000</v>
      </c>
      <c r="H54" s="130">
        <f t="shared" si="25"/>
        <v>0</v>
      </c>
      <c r="I54" s="130">
        <f t="shared" si="25"/>
        <v>100000</v>
      </c>
      <c r="J54" s="130">
        <f t="shared" si="25"/>
        <v>0</v>
      </c>
      <c r="K54" s="130">
        <f t="shared" si="25"/>
        <v>0</v>
      </c>
      <c r="L54" s="130">
        <f t="shared" si="25"/>
        <v>0</v>
      </c>
      <c r="M54" s="130">
        <f t="shared" si="25"/>
        <v>0</v>
      </c>
      <c r="N54" s="130">
        <f t="shared" si="25"/>
        <v>0</v>
      </c>
      <c r="O54" s="130">
        <f t="shared" si="25"/>
        <v>0</v>
      </c>
      <c r="P54" s="130">
        <f t="shared" si="25"/>
        <v>0</v>
      </c>
      <c r="Q54" s="130">
        <f t="shared" si="25"/>
        <v>0</v>
      </c>
      <c r="R54" s="130">
        <f t="shared" si="25"/>
        <v>0</v>
      </c>
      <c r="S54" s="130">
        <f t="shared" si="25"/>
        <v>0</v>
      </c>
      <c r="T54" s="130">
        <f t="shared" si="25"/>
        <v>70000</v>
      </c>
    </row>
    <row r="55" spans="6:20" s="97" customFormat="1" x14ac:dyDescent="0.25">
      <c r="F55" s="129" t="s">
        <v>119</v>
      </c>
      <c r="G55" s="128">
        <f t="shared" ref="G55:T55" si="26">SUM(G47:G54)</f>
        <v>1842670.7000000011</v>
      </c>
      <c r="H55" s="128">
        <f t="shared" si="26"/>
        <v>-465000</v>
      </c>
      <c r="I55" s="128">
        <f t="shared" si="26"/>
        <v>581670.69999999995</v>
      </c>
      <c r="J55" s="128">
        <f t="shared" si="26"/>
        <v>0</v>
      </c>
      <c r="K55" s="128">
        <f t="shared" si="26"/>
        <v>-3000000</v>
      </c>
      <c r="L55" s="128">
        <f t="shared" si="26"/>
        <v>0</v>
      </c>
      <c r="M55" s="128">
        <f t="shared" si="26"/>
        <v>700000</v>
      </c>
      <c r="N55" s="128">
        <f t="shared" si="26"/>
        <v>448000</v>
      </c>
      <c r="O55" s="128">
        <f t="shared" si="26"/>
        <v>0</v>
      </c>
      <c r="P55" s="128">
        <f t="shared" si="26"/>
        <v>0</v>
      </c>
      <c r="Q55" s="128">
        <f t="shared" si="26"/>
        <v>0</v>
      </c>
      <c r="R55" s="128">
        <f t="shared" si="26"/>
        <v>0</v>
      </c>
      <c r="S55" s="128">
        <f t="shared" si="26"/>
        <v>2934000</v>
      </c>
      <c r="T55" s="128">
        <f t="shared" si="26"/>
        <v>644000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48"/>
  <sheetViews>
    <sheetView topLeftCell="A26" workbookViewId="0">
      <selection activeCell="G35" sqref="G35"/>
    </sheetView>
  </sheetViews>
  <sheetFormatPr defaultColWidth="9.140625" defaultRowHeight="15" x14ac:dyDescent="0.25"/>
  <cols>
    <col min="1" max="1" width="9.140625" style="98"/>
    <col min="2" max="2" width="16.42578125" style="98" bestFit="1" customWidth="1"/>
    <col min="3" max="3" width="39.42578125" style="98" bestFit="1" customWidth="1"/>
    <col min="4" max="4" width="15.140625" style="98" customWidth="1"/>
    <col min="5" max="5" width="20.42578125" style="98" customWidth="1"/>
    <col min="6" max="6" width="12.28515625" style="101" customWidth="1"/>
    <col min="7" max="7" width="12.28515625" style="100" customWidth="1"/>
    <col min="8" max="8" width="12.7109375" style="99" bestFit="1" customWidth="1"/>
    <col min="9" max="9" width="11.28515625" style="99" bestFit="1" customWidth="1"/>
    <col min="10" max="10" width="12.42578125" style="98" customWidth="1"/>
    <col min="11" max="11" width="9.140625" style="98"/>
    <col min="12" max="12" width="30.85546875" style="98" bestFit="1" customWidth="1"/>
    <col min="13" max="13" width="10.7109375" style="98" bestFit="1" customWidth="1"/>
    <col min="14" max="16384" width="9.140625" style="98"/>
  </cols>
  <sheetData>
    <row r="1" spans="1:13" ht="18.75" x14ac:dyDescent="0.3">
      <c r="B1" s="122" t="s">
        <v>117</v>
      </c>
    </row>
    <row r="2" spans="1:13" s="125" customFormat="1" ht="90" x14ac:dyDescent="0.25">
      <c r="A2" s="125" t="s">
        <v>118</v>
      </c>
      <c r="B2" s="118" t="s">
        <v>108</v>
      </c>
      <c r="C2" s="118" t="s">
        <v>107</v>
      </c>
      <c r="D2" s="118" t="s">
        <v>106</v>
      </c>
      <c r="E2" s="118" t="s">
        <v>105</v>
      </c>
      <c r="F2" s="121" t="s">
        <v>104</v>
      </c>
      <c r="G2" s="120" t="s">
        <v>103</v>
      </c>
      <c r="H2" s="119" t="s">
        <v>102</v>
      </c>
      <c r="I2" s="119" t="s">
        <v>101</v>
      </c>
      <c r="J2" s="118" t="s">
        <v>100</v>
      </c>
      <c r="K2" s="118" t="s">
        <v>511</v>
      </c>
      <c r="L2" s="127" t="s">
        <v>116</v>
      </c>
      <c r="M2" s="126">
        <v>44926</v>
      </c>
    </row>
    <row r="3" spans="1:13" x14ac:dyDescent="0.25">
      <c r="A3" s="98">
        <v>321</v>
      </c>
      <c r="B3" s="117" t="s">
        <v>476</v>
      </c>
      <c r="C3" s="116" t="s">
        <v>512</v>
      </c>
      <c r="D3" s="112">
        <v>1</v>
      </c>
      <c r="E3" s="112"/>
      <c r="F3" s="115">
        <v>44812</v>
      </c>
      <c r="G3" s="114">
        <v>115</v>
      </c>
      <c r="H3" s="113">
        <v>1633.0000000000002</v>
      </c>
      <c r="I3" s="113">
        <v>5183.0000000000009</v>
      </c>
      <c r="J3" s="112">
        <v>41732</v>
      </c>
      <c r="K3" s="112"/>
      <c r="L3" s="104" t="s">
        <v>115</v>
      </c>
      <c r="M3" s="124">
        <f>M8-42.5</f>
        <v>14.200000000000003</v>
      </c>
    </row>
    <row r="4" spans="1:13" x14ac:dyDescent="0.25">
      <c r="A4" s="98">
        <v>321</v>
      </c>
      <c r="B4" s="232" t="s">
        <v>513</v>
      </c>
      <c r="C4" s="233" t="s">
        <v>512</v>
      </c>
      <c r="D4" s="234">
        <v>18</v>
      </c>
      <c r="E4" s="234"/>
      <c r="F4" s="235">
        <v>44923</v>
      </c>
      <c r="G4" s="236">
        <v>4</v>
      </c>
      <c r="H4" s="237">
        <v>1022.4000000000002</v>
      </c>
      <c r="I4" s="237">
        <v>93294.000000000015</v>
      </c>
      <c r="J4" s="234"/>
      <c r="K4" s="234">
        <v>0</v>
      </c>
      <c r="L4" s="104" t="s">
        <v>114</v>
      </c>
      <c r="M4" s="104">
        <f>55.3-41.5</f>
        <v>13.799999999999997</v>
      </c>
    </row>
    <row r="5" spans="1:13" x14ac:dyDescent="0.25">
      <c r="A5" s="98">
        <v>324</v>
      </c>
      <c r="B5" s="117" t="s">
        <v>477</v>
      </c>
      <c r="C5" s="116" t="s">
        <v>514</v>
      </c>
      <c r="D5" s="112">
        <v>10</v>
      </c>
      <c r="E5" s="112"/>
      <c r="F5" s="115">
        <v>44785</v>
      </c>
      <c r="G5" s="114">
        <v>142</v>
      </c>
      <c r="H5" s="113">
        <v>20164.000000000004</v>
      </c>
      <c r="I5" s="113">
        <v>51830.000000000007</v>
      </c>
      <c r="J5" s="112">
        <v>44689</v>
      </c>
      <c r="K5" s="112"/>
      <c r="L5" s="104" t="s">
        <v>113</v>
      </c>
      <c r="M5" s="104"/>
    </row>
    <row r="6" spans="1:13" x14ac:dyDescent="0.25">
      <c r="A6" s="98">
        <v>324</v>
      </c>
      <c r="B6" s="232" t="s">
        <v>515</v>
      </c>
      <c r="C6" s="233" t="s">
        <v>514</v>
      </c>
      <c r="D6" s="234">
        <v>10</v>
      </c>
      <c r="E6" s="234"/>
      <c r="F6" s="235">
        <v>44927</v>
      </c>
      <c r="G6" s="236">
        <v>0</v>
      </c>
      <c r="H6" s="237">
        <v>0</v>
      </c>
      <c r="I6" s="237">
        <v>51830.000000000007</v>
      </c>
      <c r="J6" s="234"/>
      <c r="K6" s="234">
        <v>0</v>
      </c>
      <c r="L6" s="104" t="s">
        <v>111</v>
      </c>
      <c r="M6" s="104">
        <f>52-39</f>
        <v>13</v>
      </c>
    </row>
    <row r="7" spans="1:13" x14ac:dyDescent="0.25">
      <c r="A7" s="98">
        <v>325</v>
      </c>
      <c r="B7" s="117" t="s">
        <v>478</v>
      </c>
      <c r="C7" s="116" t="s">
        <v>516</v>
      </c>
      <c r="D7" s="112"/>
      <c r="E7" s="112">
        <v>10</v>
      </c>
      <c r="F7" s="115">
        <v>44833</v>
      </c>
      <c r="G7" s="114">
        <v>94</v>
      </c>
      <c r="H7" s="113">
        <v>53298</v>
      </c>
      <c r="I7" s="123">
        <v>206955</v>
      </c>
      <c r="J7" s="112">
        <v>47093</v>
      </c>
      <c r="K7" s="112"/>
    </row>
    <row r="8" spans="1:13" x14ac:dyDescent="0.25">
      <c r="A8" s="98">
        <v>326</v>
      </c>
      <c r="B8" s="232" t="s">
        <v>517</v>
      </c>
      <c r="C8" s="233" t="s">
        <v>518</v>
      </c>
      <c r="D8" s="234"/>
      <c r="E8" s="234">
        <v>10</v>
      </c>
      <c r="F8" s="235">
        <v>44894</v>
      </c>
      <c r="G8" s="236">
        <v>33</v>
      </c>
      <c r="H8" s="237">
        <v>18711</v>
      </c>
      <c r="I8" s="238">
        <v>206955</v>
      </c>
      <c r="J8" s="234"/>
      <c r="K8" s="234">
        <v>0</v>
      </c>
      <c r="L8" s="104" t="s">
        <v>110</v>
      </c>
      <c r="M8" s="104">
        <v>56.7</v>
      </c>
    </row>
    <row r="9" spans="1:13" x14ac:dyDescent="0.25">
      <c r="A9" s="98">
        <v>326</v>
      </c>
      <c r="B9" s="232" t="s">
        <v>519</v>
      </c>
      <c r="C9" s="233" t="s">
        <v>520</v>
      </c>
      <c r="D9" s="234"/>
      <c r="E9" s="234">
        <v>10</v>
      </c>
      <c r="F9" s="235">
        <v>44859</v>
      </c>
      <c r="G9" s="236">
        <v>68</v>
      </c>
      <c r="H9" s="237">
        <v>38556</v>
      </c>
      <c r="I9" s="238">
        <v>206955</v>
      </c>
      <c r="J9" s="234"/>
      <c r="K9" s="234">
        <v>21</v>
      </c>
    </row>
    <row r="10" spans="1:13" x14ac:dyDescent="0.25">
      <c r="A10" s="98">
        <v>323</v>
      </c>
      <c r="B10" s="117" t="s">
        <v>479</v>
      </c>
      <c r="C10" s="116" t="s">
        <v>521</v>
      </c>
      <c r="D10" s="112"/>
      <c r="E10" s="112">
        <v>10</v>
      </c>
      <c r="F10" s="115">
        <v>44875</v>
      </c>
      <c r="G10" s="114">
        <v>52</v>
      </c>
      <c r="H10" s="113">
        <v>29484</v>
      </c>
      <c r="I10" s="123">
        <v>206955</v>
      </c>
      <c r="J10" s="112">
        <v>54928</v>
      </c>
      <c r="K10" s="112"/>
    </row>
    <row r="11" spans="1:13" x14ac:dyDescent="0.25">
      <c r="A11" s="98">
        <v>327</v>
      </c>
      <c r="B11" s="239" t="s">
        <v>522</v>
      </c>
      <c r="C11" s="108" t="s">
        <v>523</v>
      </c>
      <c r="D11" s="104"/>
      <c r="E11" s="104">
        <v>10</v>
      </c>
      <c r="F11" s="107">
        <v>44927</v>
      </c>
      <c r="G11" s="106">
        <v>0</v>
      </c>
      <c r="H11" s="110">
        <v>0</v>
      </c>
      <c r="I11" s="105">
        <v>206955</v>
      </c>
      <c r="J11" s="104"/>
      <c r="K11" s="104"/>
    </row>
    <row r="12" spans="1:13" x14ac:dyDescent="0.25">
      <c r="A12" s="98">
        <v>327</v>
      </c>
      <c r="B12" s="240" t="s">
        <v>524</v>
      </c>
      <c r="C12" s="241" t="s">
        <v>525</v>
      </c>
      <c r="D12" s="242"/>
      <c r="E12" s="242"/>
      <c r="F12" s="243">
        <v>44927</v>
      </c>
      <c r="G12" s="244">
        <v>0</v>
      </c>
      <c r="H12" s="245"/>
      <c r="I12" s="246"/>
      <c r="J12" s="242"/>
      <c r="K12" s="242"/>
    </row>
    <row r="13" spans="1:13" x14ac:dyDescent="0.25">
      <c r="A13" s="98">
        <v>327</v>
      </c>
      <c r="B13" s="111" t="s">
        <v>526</v>
      </c>
      <c r="C13" s="108" t="s">
        <v>525</v>
      </c>
      <c r="D13" s="104">
        <v>4</v>
      </c>
      <c r="E13" s="104"/>
      <c r="F13" s="107">
        <v>44927</v>
      </c>
      <c r="G13" s="106">
        <v>0</v>
      </c>
      <c r="H13" s="247">
        <v>0</v>
      </c>
      <c r="I13" s="247">
        <v>20732.000000000004</v>
      </c>
      <c r="J13" s="104"/>
      <c r="K13" s="104">
        <v>16</v>
      </c>
    </row>
    <row r="15" spans="1:13" x14ac:dyDescent="0.25">
      <c r="C15" s="103" t="s">
        <v>97</v>
      </c>
      <c r="D15" s="102">
        <v>39</v>
      </c>
      <c r="E15" s="102">
        <v>30</v>
      </c>
    </row>
    <row r="17" spans="1:11" ht="18.75" x14ac:dyDescent="0.3">
      <c r="B17" s="248" t="s">
        <v>109</v>
      </c>
      <c r="C17" s="248" t="s">
        <v>527</v>
      </c>
    </row>
    <row r="18" spans="1:11" ht="90" x14ac:dyDescent="0.25">
      <c r="B18" s="118" t="s">
        <v>108</v>
      </c>
      <c r="C18" s="118" t="s">
        <v>107</v>
      </c>
      <c r="D18" s="118" t="s">
        <v>106</v>
      </c>
      <c r="E18" s="118" t="s">
        <v>105</v>
      </c>
      <c r="F18" s="121" t="s">
        <v>104</v>
      </c>
      <c r="G18" s="120" t="s">
        <v>103</v>
      </c>
      <c r="H18" s="119" t="s">
        <v>102</v>
      </c>
      <c r="I18" s="119" t="s">
        <v>101</v>
      </c>
      <c r="J18" s="118" t="s">
        <v>100</v>
      </c>
      <c r="K18" s="118" t="s">
        <v>511</v>
      </c>
    </row>
    <row r="19" spans="1:11" x14ac:dyDescent="0.25">
      <c r="A19" s="98">
        <v>321</v>
      </c>
      <c r="B19" s="117" t="s">
        <v>480</v>
      </c>
      <c r="C19" s="116" t="s">
        <v>528</v>
      </c>
      <c r="D19" s="112">
        <v>16</v>
      </c>
      <c r="E19" s="112"/>
      <c r="F19" s="115">
        <v>44874</v>
      </c>
      <c r="G19" s="114">
        <v>53</v>
      </c>
      <c r="H19" s="113">
        <v>12041.600000000002</v>
      </c>
      <c r="I19" s="113">
        <v>82928.000000000015</v>
      </c>
      <c r="J19" s="112">
        <v>52018</v>
      </c>
      <c r="K19" s="112"/>
    </row>
    <row r="20" spans="1:11" x14ac:dyDescent="0.25">
      <c r="A20" s="98">
        <v>326</v>
      </c>
      <c r="B20" s="232" t="s">
        <v>481</v>
      </c>
      <c r="C20" s="233" t="s">
        <v>520</v>
      </c>
      <c r="D20" s="234">
        <v>1</v>
      </c>
      <c r="E20" s="234"/>
      <c r="F20" s="235">
        <v>44868</v>
      </c>
      <c r="G20" s="236">
        <v>59</v>
      </c>
      <c r="H20" s="237">
        <v>837.80000000000018</v>
      </c>
      <c r="I20" s="237">
        <v>5183.0000000000009</v>
      </c>
      <c r="J20" s="234"/>
      <c r="K20" s="234">
        <v>15</v>
      </c>
    </row>
    <row r="21" spans="1:11" x14ac:dyDescent="0.25">
      <c r="A21" s="98">
        <v>326</v>
      </c>
      <c r="B21" s="232" t="s">
        <v>529</v>
      </c>
      <c r="C21" s="233" t="s">
        <v>520</v>
      </c>
      <c r="D21" s="234">
        <v>12</v>
      </c>
      <c r="E21" s="234"/>
      <c r="F21" s="235">
        <v>44873</v>
      </c>
      <c r="G21" s="236">
        <v>54</v>
      </c>
      <c r="H21" s="237">
        <v>9201.6000000000022</v>
      </c>
      <c r="I21" s="237">
        <v>62196.000000000015</v>
      </c>
      <c r="J21" s="234"/>
      <c r="K21" s="234">
        <v>0</v>
      </c>
    </row>
    <row r="22" spans="1:11" x14ac:dyDescent="0.25">
      <c r="B22" s="104"/>
      <c r="C22" s="108"/>
      <c r="D22" s="104"/>
      <c r="E22" s="104"/>
      <c r="F22" s="107"/>
      <c r="G22" s="106"/>
      <c r="H22" s="105"/>
      <c r="I22" s="105"/>
      <c r="J22" s="104"/>
      <c r="K22" s="104"/>
    </row>
    <row r="23" spans="1:11" x14ac:dyDescent="0.25">
      <c r="B23" s="104"/>
      <c r="C23" s="108"/>
      <c r="D23" s="104"/>
      <c r="E23" s="104"/>
      <c r="F23" s="107"/>
      <c r="G23" s="106"/>
      <c r="H23" s="105"/>
      <c r="I23" s="105"/>
      <c r="J23" s="104"/>
      <c r="K23" s="104"/>
    </row>
    <row r="24" spans="1:11" x14ac:dyDescent="0.25">
      <c r="B24" s="104"/>
      <c r="C24" s="108"/>
      <c r="D24" s="104"/>
      <c r="E24" s="104"/>
      <c r="F24" s="107"/>
      <c r="G24" s="106"/>
      <c r="H24" s="105"/>
      <c r="I24" s="105"/>
      <c r="J24" s="109"/>
      <c r="K24" s="104"/>
    </row>
    <row r="25" spans="1:11" x14ac:dyDescent="0.25">
      <c r="B25" s="104"/>
      <c r="C25" s="108"/>
      <c r="D25" s="104"/>
      <c r="E25" s="104"/>
      <c r="F25" s="107"/>
      <c r="G25" s="106"/>
      <c r="H25" s="105"/>
      <c r="I25" s="105"/>
      <c r="J25" s="104"/>
      <c r="K25" s="104"/>
    </row>
    <row r="27" spans="1:11" x14ac:dyDescent="0.25">
      <c r="A27" s="251"/>
      <c r="B27" s="252" t="s">
        <v>530</v>
      </c>
      <c r="C27" s="253"/>
      <c r="D27" s="254"/>
      <c r="E27" s="254"/>
      <c r="F27" s="255"/>
      <c r="G27" s="256"/>
      <c r="H27" s="257"/>
      <c r="I27" s="257"/>
      <c r="J27" s="251"/>
      <c r="K27" s="251"/>
    </row>
    <row r="28" spans="1:11" x14ac:dyDescent="0.25">
      <c r="A28" s="251">
        <v>326</v>
      </c>
      <c r="B28" s="251">
        <v>1592</v>
      </c>
      <c r="C28" s="258"/>
      <c r="D28" s="259">
        <v>1</v>
      </c>
      <c r="E28" s="259"/>
      <c r="F28" s="255"/>
      <c r="G28" s="256"/>
      <c r="H28" s="257"/>
      <c r="I28" s="257">
        <v>16425</v>
      </c>
      <c r="J28" s="251"/>
      <c r="K28" s="251"/>
    </row>
    <row r="29" spans="1:11" x14ac:dyDescent="0.25">
      <c r="C29" s="249"/>
      <c r="D29" s="250"/>
      <c r="E29" s="250"/>
    </row>
    <row r="30" spans="1:11" x14ac:dyDescent="0.25">
      <c r="C30" s="249"/>
      <c r="D30" s="250"/>
      <c r="E30" s="250"/>
    </row>
    <row r="31" spans="1:11" x14ac:dyDescent="0.25">
      <c r="C31" s="249"/>
      <c r="D31" s="250"/>
      <c r="E31" s="250"/>
    </row>
    <row r="32" spans="1:11" x14ac:dyDescent="0.25">
      <c r="C32" s="249"/>
      <c r="D32" s="250"/>
      <c r="E32" s="250"/>
    </row>
    <row r="33" spans="1:9" x14ac:dyDescent="0.25">
      <c r="C33" s="249"/>
      <c r="D33" s="250"/>
      <c r="E33" s="250"/>
    </row>
    <row r="34" spans="1:9" x14ac:dyDescent="0.25">
      <c r="C34" s="249"/>
      <c r="D34" s="250"/>
      <c r="E34" s="250"/>
    </row>
    <row r="35" spans="1:9" x14ac:dyDescent="0.25">
      <c r="C35" s="249"/>
      <c r="D35" s="250"/>
      <c r="E35" s="250"/>
    </row>
    <row r="36" spans="1:9" x14ac:dyDescent="0.25">
      <c r="C36" s="249"/>
      <c r="D36" s="250"/>
      <c r="E36" s="250"/>
    </row>
    <row r="37" spans="1:9" x14ac:dyDescent="0.25">
      <c r="C37" s="249"/>
      <c r="D37" s="250"/>
      <c r="E37" s="250"/>
    </row>
    <row r="38" spans="1:9" x14ac:dyDescent="0.25">
      <c r="C38" s="249"/>
      <c r="D38" s="250"/>
      <c r="E38" s="250"/>
    </row>
    <row r="40" spans="1:9" x14ac:dyDescent="0.25">
      <c r="A40" s="104">
        <v>321</v>
      </c>
      <c r="B40" s="104"/>
      <c r="C40" s="104"/>
      <c r="D40" s="104"/>
      <c r="E40" s="104"/>
      <c r="F40" s="107"/>
      <c r="G40" s="106"/>
      <c r="H40" s="105"/>
      <c r="I40" s="105">
        <f>SUMIFS($I$3:$I$28,$A$3:$A$28,A40)</f>
        <v>181405.00000000003</v>
      </c>
    </row>
    <row r="41" spans="1:9" x14ac:dyDescent="0.25">
      <c r="A41" s="104">
        <v>322</v>
      </c>
      <c r="B41" s="104"/>
      <c r="C41" s="104"/>
      <c r="D41" s="104"/>
      <c r="E41" s="104"/>
      <c r="F41" s="107"/>
      <c r="G41" s="106"/>
      <c r="H41" s="105"/>
      <c r="I41" s="105">
        <f t="shared" ref="I41:I47" si="0">SUMIFS($I$3:$I$28,$A$3:$A$28,A41)</f>
        <v>0</v>
      </c>
    </row>
    <row r="42" spans="1:9" x14ac:dyDescent="0.25">
      <c r="A42" s="104">
        <v>323</v>
      </c>
      <c r="B42" s="104"/>
      <c r="C42" s="104"/>
      <c r="D42" s="104"/>
      <c r="E42" s="104"/>
      <c r="F42" s="107"/>
      <c r="G42" s="106"/>
      <c r="H42" s="105"/>
      <c r="I42" s="105">
        <f t="shared" si="0"/>
        <v>206955</v>
      </c>
    </row>
    <row r="43" spans="1:9" x14ac:dyDescent="0.25">
      <c r="A43" s="104">
        <v>324</v>
      </c>
      <c r="B43" s="104"/>
      <c r="C43" s="104"/>
      <c r="D43" s="104"/>
      <c r="E43" s="104"/>
      <c r="F43" s="107"/>
      <c r="G43" s="106"/>
      <c r="H43" s="105"/>
      <c r="I43" s="105">
        <f t="shared" si="0"/>
        <v>103660.00000000001</v>
      </c>
    </row>
    <row r="44" spans="1:9" x14ac:dyDescent="0.25">
      <c r="A44" s="104">
        <v>325</v>
      </c>
      <c r="B44" s="104"/>
      <c r="C44" s="104"/>
      <c r="D44" s="104"/>
      <c r="E44" s="104"/>
      <c r="F44" s="107"/>
      <c r="G44" s="106"/>
      <c r="H44" s="105"/>
      <c r="I44" s="105">
        <f t="shared" si="0"/>
        <v>206955</v>
      </c>
    </row>
    <row r="45" spans="1:9" x14ac:dyDescent="0.25">
      <c r="A45" s="104">
        <v>326</v>
      </c>
      <c r="B45" s="104"/>
      <c r="C45" s="104"/>
      <c r="D45" s="104"/>
      <c r="E45" s="104"/>
      <c r="F45" s="107"/>
      <c r="G45" s="106"/>
      <c r="H45" s="105"/>
      <c r="I45" s="105">
        <f t="shared" si="0"/>
        <v>497714</v>
      </c>
    </row>
    <row r="46" spans="1:9" x14ac:dyDescent="0.25">
      <c r="A46" s="104">
        <v>327</v>
      </c>
      <c r="B46" s="104"/>
      <c r="C46" s="104"/>
      <c r="D46" s="104"/>
      <c r="E46" s="104"/>
      <c r="F46" s="107"/>
      <c r="G46" s="106"/>
      <c r="H46" s="105"/>
      <c r="I46" s="105">
        <f t="shared" si="0"/>
        <v>227687</v>
      </c>
    </row>
    <row r="47" spans="1:9" x14ac:dyDescent="0.25">
      <c r="A47" s="104">
        <v>328</v>
      </c>
      <c r="B47" s="104"/>
      <c r="C47" s="104"/>
      <c r="D47" s="104"/>
      <c r="E47" s="104"/>
      <c r="F47" s="107"/>
      <c r="G47" s="106"/>
      <c r="H47" s="105"/>
      <c r="I47" s="105">
        <f t="shared" si="0"/>
        <v>0</v>
      </c>
    </row>
    <row r="48" spans="1:9" x14ac:dyDescent="0.25">
      <c r="A48" s="104">
        <v>350</v>
      </c>
      <c r="B48" s="104"/>
      <c r="C48" s="104"/>
      <c r="D48" s="104"/>
      <c r="E48" s="104"/>
      <c r="F48" s="107"/>
      <c r="G48" s="106"/>
      <c r="H48" s="105"/>
      <c r="I48" s="105">
        <f>SUM(I40:I47)</f>
        <v>1424376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C67"/>
  <sheetViews>
    <sheetView topLeftCell="O1" workbookViewId="0">
      <selection activeCell="K14" sqref="K14"/>
    </sheetView>
  </sheetViews>
  <sheetFormatPr defaultRowHeight="15" x14ac:dyDescent="0.25"/>
  <cols>
    <col min="1" max="1" width="8.85546875" style="175"/>
    <col min="2" max="2" width="16.28515625" style="175" bestFit="1" customWidth="1"/>
    <col min="3" max="3" width="35.7109375" style="175" bestFit="1" customWidth="1"/>
    <col min="4" max="4" width="53" style="175" customWidth="1"/>
    <col min="5" max="5" width="27.7109375" style="175" bestFit="1" customWidth="1"/>
    <col min="6" max="7" width="13.85546875" style="175" bestFit="1" customWidth="1"/>
    <col min="8" max="8" width="27.7109375" style="175" bestFit="1" customWidth="1"/>
    <col min="9" max="9" width="13.85546875" style="175" bestFit="1" customWidth="1"/>
    <col min="10" max="10" width="20.85546875" style="175" bestFit="1" customWidth="1"/>
    <col min="11" max="11" width="27.7109375" style="175" bestFit="1" customWidth="1"/>
    <col min="12" max="12" width="13.85546875" style="175" bestFit="1" customWidth="1"/>
    <col min="13" max="17" width="20.85546875" style="175" bestFit="1" customWidth="1"/>
    <col min="18" max="18" width="13.85546875" style="175" bestFit="1" customWidth="1"/>
    <col min="19" max="20" width="20.85546875" style="175" bestFit="1" customWidth="1"/>
    <col min="21" max="23" width="27.7109375" style="175" bestFit="1" customWidth="1"/>
    <col min="24" max="24" width="7.85546875" style="175" bestFit="1" customWidth="1"/>
    <col min="25" max="25" width="38.7109375" style="175" customWidth="1"/>
    <col min="26" max="26" width="17.42578125" customWidth="1"/>
    <col min="27" max="27" width="14.28515625" customWidth="1"/>
    <col min="28" max="28" width="11.7109375" style="168" customWidth="1"/>
    <col min="29" max="29" width="14.28515625" customWidth="1"/>
  </cols>
  <sheetData>
    <row r="1" spans="1:29" ht="47.25" x14ac:dyDescent="0.25">
      <c r="A1" s="164" t="s">
        <v>179</v>
      </c>
      <c r="B1" s="165" t="s">
        <v>180</v>
      </c>
      <c r="C1" s="164" t="s">
        <v>181</v>
      </c>
      <c r="D1" s="164" t="s">
        <v>182</v>
      </c>
      <c r="E1" s="164" t="s">
        <v>183</v>
      </c>
      <c r="F1" s="164" t="s">
        <v>184</v>
      </c>
      <c r="G1" s="164" t="s">
        <v>185</v>
      </c>
      <c r="H1" s="164" t="s">
        <v>186</v>
      </c>
      <c r="I1" s="164" t="s">
        <v>187</v>
      </c>
      <c r="J1" s="164" t="s">
        <v>188</v>
      </c>
      <c r="K1" s="164" t="s">
        <v>189</v>
      </c>
      <c r="L1" s="164" t="s">
        <v>190</v>
      </c>
      <c r="M1" s="164" t="s">
        <v>191</v>
      </c>
      <c r="N1" s="164" t="s">
        <v>192</v>
      </c>
      <c r="O1" s="164" t="s">
        <v>193</v>
      </c>
      <c r="P1" s="164" t="s">
        <v>194</v>
      </c>
      <c r="Q1" s="164" t="s">
        <v>195</v>
      </c>
      <c r="R1" s="164" t="s">
        <v>196</v>
      </c>
      <c r="S1" s="164" t="s">
        <v>197</v>
      </c>
      <c r="T1" s="164" t="s">
        <v>198</v>
      </c>
      <c r="U1" s="164" t="s">
        <v>199</v>
      </c>
      <c r="V1" s="164" t="s">
        <v>200</v>
      </c>
      <c r="W1" s="164" t="s">
        <v>201</v>
      </c>
      <c r="X1" s="166" t="s">
        <v>202</v>
      </c>
      <c r="Y1" s="166" t="s">
        <v>203</v>
      </c>
      <c r="Z1" s="167" t="s">
        <v>204</v>
      </c>
      <c r="AA1" s="167" t="s">
        <v>205</v>
      </c>
      <c r="AB1" s="168" t="s">
        <v>206</v>
      </c>
      <c r="AC1" t="s">
        <v>448</v>
      </c>
    </row>
    <row r="2" spans="1:29" x14ac:dyDescent="0.25">
      <c r="A2" s="169" t="s">
        <v>207</v>
      </c>
      <c r="B2" s="170" t="s">
        <v>22</v>
      </c>
      <c r="C2" s="171" t="s">
        <v>208</v>
      </c>
      <c r="D2" s="169" t="s">
        <v>209</v>
      </c>
      <c r="E2" s="169" t="s">
        <v>210</v>
      </c>
      <c r="F2" s="172" t="s">
        <v>211</v>
      </c>
      <c r="G2" s="172">
        <v>2022</v>
      </c>
      <c r="H2" s="169" t="s">
        <v>212</v>
      </c>
      <c r="I2" s="169" t="s">
        <v>213</v>
      </c>
      <c r="J2" s="169" t="s">
        <v>214</v>
      </c>
      <c r="K2" s="169" t="s">
        <v>143</v>
      </c>
      <c r="L2" s="171" t="s">
        <v>215</v>
      </c>
      <c r="M2" s="173">
        <v>619892</v>
      </c>
      <c r="N2" s="173">
        <v>0</v>
      </c>
      <c r="O2" s="173">
        <v>0</v>
      </c>
      <c r="P2" s="173">
        <v>0</v>
      </c>
      <c r="Q2" s="173">
        <v>0</v>
      </c>
      <c r="R2" s="169" t="s">
        <v>216</v>
      </c>
      <c r="S2" s="173">
        <v>0</v>
      </c>
      <c r="T2" s="173">
        <v>0</v>
      </c>
      <c r="U2" s="169" t="s">
        <v>217</v>
      </c>
      <c r="V2" s="169" t="s">
        <v>218</v>
      </c>
      <c r="W2" s="169" t="s">
        <v>219</v>
      </c>
      <c r="X2" s="166" t="s">
        <v>220</v>
      </c>
      <c r="Y2" s="166" t="s">
        <v>69</v>
      </c>
      <c r="Z2" s="174">
        <f>M2*1.88%</f>
        <v>11653.969599999999</v>
      </c>
      <c r="AA2" s="174">
        <f>Z2+M2</f>
        <v>631545.96959999995</v>
      </c>
      <c r="AB2" s="168" t="s">
        <v>156</v>
      </c>
      <c r="AC2" s="174">
        <f>M2*102.5%</f>
        <v>635389.29999999993</v>
      </c>
    </row>
    <row r="3" spans="1:29" x14ac:dyDescent="0.25">
      <c r="A3" s="169" t="s">
        <v>221</v>
      </c>
      <c r="B3" s="170" t="s">
        <v>22</v>
      </c>
      <c r="C3" s="171" t="s">
        <v>208</v>
      </c>
      <c r="D3" s="169" t="s">
        <v>209</v>
      </c>
      <c r="E3" s="169" t="s">
        <v>210</v>
      </c>
      <c r="F3" s="172" t="s">
        <v>211</v>
      </c>
      <c r="G3" s="172">
        <v>2022</v>
      </c>
      <c r="H3" s="169" t="s">
        <v>212</v>
      </c>
      <c r="I3" s="169" t="s">
        <v>213</v>
      </c>
      <c r="J3" s="169" t="s">
        <v>214</v>
      </c>
      <c r="K3" s="169" t="s">
        <v>144</v>
      </c>
      <c r="L3" s="171" t="s">
        <v>215</v>
      </c>
      <c r="M3" s="173">
        <v>913569</v>
      </c>
      <c r="N3" s="173">
        <v>0</v>
      </c>
      <c r="O3" s="173">
        <v>0</v>
      </c>
      <c r="P3" s="173">
        <v>0</v>
      </c>
      <c r="Q3" s="173">
        <v>0</v>
      </c>
      <c r="R3" s="169" t="s">
        <v>216</v>
      </c>
      <c r="S3" s="173">
        <v>0</v>
      </c>
      <c r="T3" s="173">
        <v>0</v>
      </c>
      <c r="U3" s="169" t="s">
        <v>217</v>
      </c>
      <c r="V3" s="169" t="s">
        <v>218</v>
      </c>
      <c r="W3" s="169" t="s">
        <v>219</v>
      </c>
      <c r="X3" s="166" t="s">
        <v>220</v>
      </c>
      <c r="Y3" s="166" t="s">
        <v>68</v>
      </c>
      <c r="Z3" s="174">
        <f t="shared" ref="Z3:Z66" si="0">M3*1.88%</f>
        <v>17175.097199999997</v>
      </c>
      <c r="AA3" s="174">
        <f t="shared" ref="AA3:AA66" si="1">Z3+M3</f>
        <v>930744.09719999996</v>
      </c>
      <c r="AB3" s="168" t="s">
        <v>156</v>
      </c>
      <c r="AC3" s="174">
        <f t="shared" ref="AC3:AC66" si="2">M3*102.5%</f>
        <v>936408.22499999998</v>
      </c>
    </row>
    <row r="4" spans="1:29" x14ac:dyDescent="0.25">
      <c r="A4" s="169" t="s">
        <v>222</v>
      </c>
      <c r="B4" s="170" t="s">
        <v>22</v>
      </c>
      <c r="C4" s="171" t="s">
        <v>223</v>
      </c>
      <c r="D4" s="169" t="s">
        <v>224</v>
      </c>
      <c r="E4" s="169" t="s">
        <v>225</v>
      </c>
      <c r="F4" s="172" t="s">
        <v>211</v>
      </c>
      <c r="G4" s="172">
        <v>2022</v>
      </c>
      <c r="H4" s="169" t="s">
        <v>212</v>
      </c>
      <c r="I4" s="169" t="s">
        <v>213</v>
      </c>
      <c r="J4" s="169" t="s">
        <v>214</v>
      </c>
      <c r="K4" s="169" t="s">
        <v>143</v>
      </c>
      <c r="L4" s="171" t="s">
        <v>226</v>
      </c>
      <c r="M4" s="173">
        <v>1152462</v>
      </c>
      <c r="N4" s="173">
        <v>0</v>
      </c>
      <c r="O4" s="173">
        <v>0</v>
      </c>
      <c r="P4" s="173">
        <v>0</v>
      </c>
      <c r="Q4" s="173">
        <v>0</v>
      </c>
      <c r="R4" s="169" t="s">
        <v>216</v>
      </c>
      <c r="S4" s="173">
        <v>0</v>
      </c>
      <c r="T4" s="173">
        <v>0</v>
      </c>
      <c r="U4" s="169" t="s">
        <v>217</v>
      </c>
      <c r="V4" s="169" t="s">
        <v>227</v>
      </c>
      <c r="W4" s="169" t="s">
        <v>219</v>
      </c>
      <c r="X4" s="166" t="s">
        <v>220</v>
      </c>
      <c r="Y4" s="166" t="s">
        <v>69</v>
      </c>
      <c r="Z4" s="174">
        <f t="shared" si="0"/>
        <v>21666.285599999996</v>
      </c>
      <c r="AA4" s="174">
        <f t="shared" si="1"/>
        <v>1174128.2856000001</v>
      </c>
      <c r="AB4" s="168" t="s">
        <v>153</v>
      </c>
      <c r="AC4" s="174">
        <f t="shared" si="2"/>
        <v>1181273.5499999998</v>
      </c>
    </row>
    <row r="5" spans="1:29" x14ac:dyDescent="0.25">
      <c r="A5" s="169" t="s">
        <v>228</v>
      </c>
      <c r="B5" s="170" t="s">
        <v>22</v>
      </c>
      <c r="C5" s="171" t="s">
        <v>223</v>
      </c>
      <c r="D5" s="169" t="s">
        <v>224</v>
      </c>
      <c r="E5" s="169" t="s">
        <v>225</v>
      </c>
      <c r="F5" s="172" t="s">
        <v>211</v>
      </c>
      <c r="G5" s="172">
        <v>2022</v>
      </c>
      <c r="H5" s="169" t="s">
        <v>212</v>
      </c>
      <c r="I5" s="169" t="s">
        <v>213</v>
      </c>
      <c r="J5" s="169" t="s">
        <v>214</v>
      </c>
      <c r="K5" s="169" t="s">
        <v>144</v>
      </c>
      <c r="L5" s="171" t="s">
        <v>226</v>
      </c>
      <c r="M5" s="173">
        <v>687088</v>
      </c>
      <c r="N5" s="173">
        <v>0</v>
      </c>
      <c r="O5" s="173">
        <v>0</v>
      </c>
      <c r="P5" s="173">
        <v>0</v>
      </c>
      <c r="Q5" s="173">
        <v>0</v>
      </c>
      <c r="R5" s="169" t="s">
        <v>216</v>
      </c>
      <c r="S5" s="173">
        <v>0</v>
      </c>
      <c r="T5" s="173">
        <v>0</v>
      </c>
      <c r="U5" s="169" t="s">
        <v>217</v>
      </c>
      <c r="V5" s="169" t="s">
        <v>227</v>
      </c>
      <c r="W5" s="169" t="s">
        <v>219</v>
      </c>
      <c r="X5" s="166" t="s">
        <v>220</v>
      </c>
      <c r="Y5" s="166" t="s">
        <v>68</v>
      </c>
      <c r="Z5" s="174">
        <f t="shared" si="0"/>
        <v>12917.254399999998</v>
      </c>
      <c r="AA5" s="174">
        <f t="shared" si="1"/>
        <v>700005.25439999998</v>
      </c>
      <c r="AB5" s="168" t="s">
        <v>153</v>
      </c>
      <c r="AC5" s="174">
        <f t="shared" si="2"/>
        <v>704265.2</v>
      </c>
    </row>
    <row r="6" spans="1:29" x14ac:dyDescent="0.25">
      <c r="A6" s="169" t="s">
        <v>229</v>
      </c>
      <c r="B6" s="170" t="s">
        <v>22</v>
      </c>
      <c r="C6" s="171" t="s">
        <v>230</v>
      </c>
      <c r="D6" s="169" t="s">
        <v>231</v>
      </c>
      <c r="E6" s="169" t="s">
        <v>232</v>
      </c>
      <c r="F6" s="172" t="s">
        <v>211</v>
      </c>
      <c r="G6" s="172">
        <v>2022</v>
      </c>
      <c r="H6" s="169" t="s">
        <v>212</v>
      </c>
      <c r="I6" s="169" t="s">
        <v>213</v>
      </c>
      <c r="J6" s="169" t="s">
        <v>214</v>
      </c>
      <c r="K6" s="169" t="s">
        <v>143</v>
      </c>
      <c r="L6" s="171" t="s">
        <v>233</v>
      </c>
      <c r="M6" s="173">
        <v>457184</v>
      </c>
      <c r="N6" s="173">
        <v>0</v>
      </c>
      <c r="O6" s="173">
        <v>0</v>
      </c>
      <c r="P6" s="173">
        <v>0</v>
      </c>
      <c r="Q6" s="173">
        <v>0</v>
      </c>
      <c r="R6" s="169" t="s">
        <v>216</v>
      </c>
      <c r="S6" s="173">
        <v>0</v>
      </c>
      <c r="T6" s="173">
        <v>0</v>
      </c>
      <c r="U6" s="169" t="s">
        <v>217</v>
      </c>
      <c r="V6" s="169" t="s">
        <v>234</v>
      </c>
      <c r="W6" s="169" t="s">
        <v>219</v>
      </c>
      <c r="X6" s="166" t="s">
        <v>220</v>
      </c>
      <c r="Y6" s="166" t="s">
        <v>69</v>
      </c>
      <c r="Z6" s="174">
        <f t="shared" si="0"/>
        <v>8595.0591999999979</v>
      </c>
      <c r="AA6" s="174">
        <f t="shared" si="1"/>
        <v>465779.05920000002</v>
      </c>
      <c r="AB6" s="168" t="s">
        <v>147</v>
      </c>
      <c r="AC6" s="174">
        <f t="shared" si="2"/>
        <v>468613.6</v>
      </c>
    </row>
    <row r="7" spans="1:29" x14ac:dyDescent="0.25">
      <c r="A7" s="169" t="s">
        <v>235</v>
      </c>
      <c r="B7" s="170" t="s">
        <v>22</v>
      </c>
      <c r="C7" s="171" t="s">
        <v>230</v>
      </c>
      <c r="D7" s="169" t="s">
        <v>231</v>
      </c>
      <c r="E7" s="169" t="s">
        <v>232</v>
      </c>
      <c r="F7" s="172" t="s">
        <v>211</v>
      </c>
      <c r="G7" s="172">
        <v>2022</v>
      </c>
      <c r="H7" s="169" t="s">
        <v>212</v>
      </c>
      <c r="I7" s="169" t="s">
        <v>213</v>
      </c>
      <c r="J7" s="169" t="s">
        <v>214</v>
      </c>
      <c r="K7" s="169" t="s">
        <v>144</v>
      </c>
      <c r="L7" s="171" t="s">
        <v>233</v>
      </c>
      <c r="M7" s="173">
        <v>1312056</v>
      </c>
      <c r="N7" s="173">
        <v>0</v>
      </c>
      <c r="O7" s="173">
        <v>0</v>
      </c>
      <c r="P7" s="173">
        <v>0</v>
      </c>
      <c r="Q7" s="173">
        <v>0</v>
      </c>
      <c r="R7" s="169" t="s">
        <v>216</v>
      </c>
      <c r="S7" s="173">
        <v>0</v>
      </c>
      <c r="T7" s="173">
        <v>0</v>
      </c>
      <c r="U7" s="169" t="s">
        <v>217</v>
      </c>
      <c r="V7" s="169" t="s">
        <v>234</v>
      </c>
      <c r="W7" s="169" t="s">
        <v>219</v>
      </c>
      <c r="X7" s="166" t="s">
        <v>220</v>
      </c>
      <c r="Y7" s="166" t="s">
        <v>68</v>
      </c>
      <c r="Z7" s="174">
        <f t="shared" si="0"/>
        <v>24666.652799999996</v>
      </c>
      <c r="AA7" s="174">
        <f t="shared" si="1"/>
        <v>1336722.6528</v>
      </c>
      <c r="AB7" s="168" t="s">
        <v>147</v>
      </c>
      <c r="AC7" s="174">
        <f t="shared" si="2"/>
        <v>1344857.4</v>
      </c>
    </row>
    <row r="8" spans="1:29" x14ac:dyDescent="0.25">
      <c r="A8" s="169" t="s">
        <v>236</v>
      </c>
      <c r="B8" s="170" t="s">
        <v>22</v>
      </c>
      <c r="C8" s="171" t="s">
        <v>237</v>
      </c>
      <c r="D8" s="169" t="s">
        <v>238</v>
      </c>
      <c r="E8" s="169" t="s">
        <v>239</v>
      </c>
      <c r="F8" s="172" t="s">
        <v>211</v>
      </c>
      <c r="G8" s="172">
        <v>2022</v>
      </c>
      <c r="H8" s="169" t="s">
        <v>212</v>
      </c>
      <c r="I8" s="169" t="s">
        <v>213</v>
      </c>
      <c r="J8" s="169" t="s">
        <v>214</v>
      </c>
      <c r="K8" s="169" t="s">
        <v>143</v>
      </c>
      <c r="L8" s="171" t="s">
        <v>240</v>
      </c>
      <c r="M8" s="173">
        <v>1289915</v>
      </c>
      <c r="N8" s="173">
        <v>0</v>
      </c>
      <c r="O8" s="173">
        <v>0</v>
      </c>
      <c r="P8" s="173">
        <v>0</v>
      </c>
      <c r="Q8" s="173">
        <v>0</v>
      </c>
      <c r="R8" s="169" t="s">
        <v>216</v>
      </c>
      <c r="S8" s="173">
        <v>0</v>
      </c>
      <c r="T8" s="173">
        <v>0</v>
      </c>
      <c r="U8" s="169" t="s">
        <v>217</v>
      </c>
      <c r="V8" s="169" t="s">
        <v>241</v>
      </c>
      <c r="W8" s="169" t="s">
        <v>219</v>
      </c>
      <c r="X8" s="166" t="s">
        <v>220</v>
      </c>
      <c r="Y8" s="166" t="s">
        <v>69</v>
      </c>
      <c r="Z8" s="174">
        <f t="shared" si="0"/>
        <v>24250.401999999998</v>
      </c>
      <c r="AA8" s="174">
        <f t="shared" si="1"/>
        <v>1314165.402</v>
      </c>
      <c r="AB8" s="168" t="s">
        <v>149</v>
      </c>
      <c r="AC8" s="174">
        <f t="shared" si="2"/>
        <v>1322162.875</v>
      </c>
    </row>
    <row r="9" spans="1:29" x14ac:dyDescent="0.25">
      <c r="A9" s="169" t="s">
        <v>242</v>
      </c>
      <c r="B9" s="170" t="s">
        <v>22</v>
      </c>
      <c r="C9" s="171" t="s">
        <v>237</v>
      </c>
      <c r="D9" s="169" t="s">
        <v>238</v>
      </c>
      <c r="E9" s="169" t="s">
        <v>239</v>
      </c>
      <c r="F9" s="172" t="s">
        <v>211</v>
      </c>
      <c r="G9" s="172">
        <v>2022</v>
      </c>
      <c r="H9" s="169" t="s">
        <v>212</v>
      </c>
      <c r="I9" s="169" t="s">
        <v>213</v>
      </c>
      <c r="J9" s="169" t="s">
        <v>214</v>
      </c>
      <c r="K9" s="169" t="s">
        <v>144</v>
      </c>
      <c r="L9" s="171" t="s">
        <v>240</v>
      </c>
      <c r="M9" s="173">
        <v>2506601</v>
      </c>
      <c r="N9" s="173">
        <v>0</v>
      </c>
      <c r="O9" s="173">
        <v>0</v>
      </c>
      <c r="P9" s="173">
        <v>0</v>
      </c>
      <c r="Q9" s="173">
        <v>0</v>
      </c>
      <c r="R9" s="169" t="s">
        <v>216</v>
      </c>
      <c r="S9" s="173">
        <v>0</v>
      </c>
      <c r="T9" s="173">
        <v>0</v>
      </c>
      <c r="U9" s="169" t="s">
        <v>217</v>
      </c>
      <c r="V9" s="169" t="s">
        <v>241</v>
      </c>
      <c r="W9" s="169" t="s">
        <v>219</v>
      </c>
      <c r="X9" s="166" t="s">
        <v>220</v>
      </c>
      <c r="Y9" s="166" t="s">
        <v>68</v>
      </c>
      <c r="Z9" s="174">
        <f t="shared" si="0"/>
        <v>47124.098799999992</v>
      </c>
      <c r="AA9" s="174">
        <f t="shared" si="1"/>
        <v>2553725.0987999998</v>
      </c>
      <c r="AB9" s="168" t="s">
        <v>149</v>
      </c>
      <c r="AC9" s="174">
        <f t="shared" si="2"/>
        <v>2569266.0249999999</v>
      </c>
    </row>
    <row r="10" spans="1:29" x14ac:dyDescent="0.25">
      <c r="A10" s="169" t="s">
        <v>243</v>
      </c>
      <c r="B10" s="170" t="s">
        <v>22</v>
      </c>
      <c r="C10" s="171" t="s">
        <v>244</v>
      </c>
      <c r="D10" s="169" t="s">
        <v>245</v>
      </c>
      <c r="E10" s="169" t="s">
        <v>246</v>
      </c>
      <c r="F10" s="172" t="s">
        <v>211</v>
      </c>
      <c r="G10" s="172">
        <v>2022</v>
      </c>
      <c r="H10" s="169" t="s">
        <v>212</v>
      </c>
      <c r="I10" s="169" t="s">
        <v>213</v>
      </c>
      <c r="J10" s="169" t="s">
        <v>214</v>
      </c>
      <c r="K10" s="169" t="s">
        <v>143</v>
      </c>
      <c r="L10" s="171" t="s">
        <v>247</v>
      </c>
      <c r="M10" s="173">
        <v>877299</v>
      </c>
      <c r="N10" s="173">
        <v>0</v>
      </c>
      <c r="O10" s="173">
        <v>0</v>
      </c>
      <c r="P10" s="173">
        <v>0</v>
      </c>
      <c r="Q10" s="173">
        <v>0</v>
      </c>
      <c r="R10" s="169" t="s">
        <v>216</v>
      </c>
      <c r="S10" s="173">
        <v>0</v>
      </c>
      <c r="T10" s="173">
        <v>0</v>
      </c>
      <c r="U10" s="169" t="s">
        <v>217</v>
      </c>
      <c r="V10" s="169" t="s">
        <v>248</v>
      </c>
      <c r="W10" s="169" t="s">
        <v>219</v>
      </c>
      <c r="X10" s="166" t="s">
        <v>220</v>
      </c>
      <c r="Y10" s="166" t="s">
        <v>69</v>
      </c>
      <c r="Z10" s="174">
        <f t="shared" si="0"/>
        <v>16493.221199999996</v>
      </c>
      <c r="AA10" s="174">
        <f t="shared" si="1"/>
        <v>893792.22120000003</v>
      </c>
      <c r="AB10" s="168" t="s">
        <v>155</v>
      </c>
      <c r="AC10" s="174">
        <f t="shared" si="2"/>
        <v>899231.47499999998</v>
      </c>
    </row>
    <row r="11" spans="1:29" x14ac:dyDescent="0.25">
      <c r="A11" s="169" t="s">
        <v>249</v>
      </c>
      <c r="B11" s="170" t="s">
        <v>22</v>
      </c>
      <c r="C11" s="171" t="s">
        <v>244</v>
      </c>
      <c r="D11" s="169" t="s">
        <v>245</v>
      </c>
      <c r="E11" s="169" t="s">
        <v>246</v>
      </c>
      <c r="F11" s="172" t="s">
        <v>211</v>
      </c>
      <c r="G11" s="172">
        <v>2022</v>
      </c>
      <c r="H11" s="169" t="s">
        <v>212</v>
      </c>
      <c r="I11" s="169" t="s">
        <v>213</v>
      </c>
      <c r="J11" s="169" t="s">
        <v>214</v>
      </c>
      <c r="K11" s="169" t="s">
        <v>144</v>
      </c>
      <c r="L11" s="171" t="s">
        <v>247</v>
      </c>
      <c r="M11" s="173">
        <v>816176</v>
      </c>
      <c r="N11" s="173">
        <v>0</v>
      </c>
      <c r="O11" s="173">
        <v>0</v>
      </c>
      <c r="P11" s="173">
        <v>0</v>
      </c>
      <c r="Q11" s="173">
        <v>0</v>
      </c>
      <c r="R11" s="169" t="s">
        <v>216</v>
      </c>
      <c r="S11" s="173">
        <v>0</v>
      </c>
      <c r="T11" s="173">
        <v>0</v>
      </c>
      <c r="U11" s="169" t="s">
        <v>217</v>
      </c>
      <c r="V11" s="169" t="s">
        <v>248</v>
      </c>
      <c r="W11" s="169" t="s">
        <v>219</v>
      </c>
      <c r="X11" s="166" t="s">
        <v>220</v>
      </c>
      <c r="Y11" s="166" t="s">
        <v>68</v>
      </c>
      <c r="Z11" s="174">
        <f t="shared" si="0"/>
        <v>15344.108799999998</v>
      </c>
      <c r="AA11" s="174">
        <f t="shared" si="1"/>
        <v>831520.10880000005</v>
      </c>
      <c r="AB11" s="168" t="s">
        <v>155</v>
      </c>
      <c r="AC11" s="174">
        <f t="shared" si="2"/>
        <v>836580.39999999991</v>
      </c>
    </row>
    <row r="12" spans="1:29" x14ac:dyDescent="0.25">
      <c r="A12" s="169" t="s">
        <v>250</v>
      </c>
      <c r="B12" s="170" t="s">
        <v>22</v>
      </c>
      <c r="C12" s="171" t="s">
        <v>251</v>
      </c>
      <c r="D12" s="169" t="s">
        <v>252</v>
      </c>
      <c r="E12" s="169" t="s">
        <v>253</v>
      </c>
      <c r="F12" s="172" t="s">
        <v>211</v>
      </c>
      <c r="G12" s="172">
        <v>2022</v>
      </c>
      <c r="H12" s="169" t="s">
        <v>212</v>
      </c>
      <c r="I12" s="169" t="s">
        <v>254</v>
      </c>
      <c r="J12" s="169" t="s">
        <v>214</v>
      </c>
      <c r="K12" s="169" t="s">
        <v>255</v>
      </c>
      <c r="L12" s="171" t="s">
        <v>256</v>
      </c>
      <c r="M12" s="173">
        <v>312915</v>
      </c>
      <c r="N12" s="173">
        <v>0</v>
      </c>
      <c r="O12" s="173">
        <v>0</v>
      </c>
      <c r="P12" s="173">
        <v>0</v>
      </c>
      <c r="Q12" s="173">
        <v>0</v>
      </c>
      <c r="R12" s="169" t="s">
        <v>216</v>
      </c>
      <c r="S12" s="173">
        <v>0</v>
      </c>
      <c r="T12" s="173">
        <v>0</v>
      </c>
      <c r="U12" s="169" t="s">
        <v>217</v>
      </c>
      <c r="V12" s="169" t="s">
        <v>257</v>
      </c>
      <c r="W12" s="169" t="s">
        <v>219</v>
      </c>
      <c r="X12" s="166" t="s">
        <v>220</v>
      </c>
      <c r="Y12" s="166" t="s">
        <v>85</v>
      </c>
      <c r="Z12" s="174">
        <f t="shared" si="0"/>
        <v>5882.8019999999988</v>
      </c>
      <c r="AA12" s="174">
        <f t="shared" si="1"/>
        <v>318797.80200000003</v>
      </c>
      <c r="AB12" s="168" t="s">
        <v>152</v>
      </c>
      <c r="AC12" s="174">
        <f t="shared" si="2"/>
        <v>320737.875</v>
      </c>
    </row>
    <row r="13" spans="1:29" x14ac:dyDescent="0.25">
      <c r="A13" s="169" t="s">
        <v>258</v>
      </c>
      <c r="B13" s="170" t="s">
        <v>22</v>
      </c>
      <c r="C13" s="171" t="s">
        <v>251</v>
      </c>
      <c r="D13" s="169" t="s">
        <v>252</v>
      </c>
      <c r="E13" s="169" t="s">
        <v>253</v>
      </c>
      <c r="F13" s="172" t="s">
        <v>211</v>
      </c>
      <c r="G13" s="172">
        <v>2022</v>
      </c>
      <c r="H13" s="169" t="s">
        <v>212</v>
      </c>
      <c r="I13" s="169" t="s">
        <v>254</v>
      </c>
      <c r="J13" s="169" t="s">
        <v>214</v>
      </c>
      <c r="K13" s="169" t="s">
        <v>255</v>
      </c>
      <c r="L13" s="171" t="s">
        <v>259</v>
      </c>
      <c r="M13" s="173">
        <v>307973</v>
      </c>
      <c r="N13" s="173">
        <v>0</v>
      </c>
      <c r="O13" s="173">
        <v>0</v>
      </c>
      <c r="P13" s="173">
        <v>0</v>
      </c>
      <c r="Q13" s="173">
        <v>0</v>
      </c>
      <c r="R13" s="169" t="s">
        <v>216</v>
      </c>
      <c r="S13" s="173">
        <v>0</v>
      </c>
      <c r="T13" s="173">
        <v>0</v>
      </c>
      <c r="U13" s="169" t="s">
        <v>217</v>
      </c>
      <c r="V13" s="169" t="s">
        <v>257</v>
      </c>
      <c r="W13" s="169" t="s">
        <v>219</v>
      </c>
      <c r="X13" s="166" t="s">
        <v>220</v>
      </c>
      <c r="Y13" s="166" t="s">
        <v>85</v>
      </c>
      <c r="Z13" s="174">
        <f t="shared" si="0"/>
        <v>5789.8923999999988</v>
      </c>
      <c r="AA13" s="174">
        <f t="shared" si="1"/>
        <v>313762.89240000001</v>
      </c>
      <c r="AB13" s="168" t="s">
        <v>152</v>
      </c>
      <c r="AC13" s="174">
        <f t="shared" si="2"/>
        <v>315672.32499999995</v>
      </c>
    </row>
    <row r="14" spans="1:29" x14ac:dyDescent="0.25">
      <c r="A14" s="169" t="s">
        <v>260</v>
      </c>
      <c r="B14" s="170" t="s">
        <v>22</v>
      </c>
      <c r="C14" s="171" t="s">
        <v>251</v>
      </c>
      <c r="D14" s="169" t="s">
        <v>252</v>
      </c>
      <c r="E14" s="169" t="s">
        <v>253</v>
      </c>
      <c r="F14" s="172" t="s">
        <v>211</v>
      </c>
      <c r="G14" s="172">
        <v>2022</v>
      </c>
      <c r="H14" s="169" t="s">
        <v>212</v>
      </c>
      <c r="I14" s="169" t="s">
        <v>254</v>
      </c>
      <c r="J14" s="169" t="s">
        <v>214</v>
      </c>
      <c r="K14" s="169" t="s">
        <v>255</v>
      </c>
      <c r="L14" s="171" t="s">
        <v>261</v>
      </c>
      <c r="M14" s="173">
        <v>273311</v>
      </c>
      <c r="N14" s="173">
        <v>0</v>
      </c>
      <c r="O14" s="173">
        <v>0</v>
      </c>
      <c r="P14" s="173">
        <v>0</v>
      </c>
      <c r="Q14" s="173">
        <v>0</v>
      </c>
      <c r="R14" s="169" t="s">
        <v>216</v>
      </c>
      <c r="S14" s="173">
        <v>0</v>
      </c>
      <c r="T14" s="173">
        <v>0</v>
      </c>
      <c r="U14" s="169" t="s">
        <v>217</v>
      </c>
      <c r="V14" s="169" t="s">
        <v>257</v>
      </c>
      <c r="W14" s="169" t="s">
        <v>219</v>
      </c>
      <c r="X14" s="166" t="s">
        <v>220</v>
      </c>
      <c r="Y14" s="166" t="s">
        <v>85</v>
      </c>
      <c r="Z14" s="174">
        <f t="shared" si="0"/>
        <v>5138.246799999999</v>
      </c>
      <c r="AA14" s="174">
        <f t="shared" si="1"/>
        <v>278449.24680000002</v>
      </c>
      <c r="AB14" s="168" t="s">
        <v>152</v>
      </c>
      <c r="AC14" s="174">
        <f t="shared" si="2"/>
        <v>280143.77499999997</v>
      </c>
    </row>
    <row r="15" spans="1:29" x14ac:dyDescent="0.25">
      <c r="A15" s="169" t="s">
        <v>262</v>
      </c>
      <c r="B15" s="170" t="s">
        <v>22</v>
      </c>
      <c r="C15" s="171" t="s">
        <v>251</v>
      </c>
      <c r="D15" s="169" t="s">
        <v>252</v>
      </c>
      <c r="E15" s="169" t="s">
        <v>253</v>
      </c>
      <c r="F15" s="172" t="s">
        <v>211</v>
      </c>
      <c r="G15" s="172">
        <v>2022</v>
      </c>
      <c r="H15" s="169" t="s">
        <v>212</v>
      </c>
      <c r="I15" s="169" t="s">
        <v>254</v>
      </c>
      <c r="J15" s="169" t="s">
        <v>214</v>
      </c>
      <c r="K15" s="169" t="s">
        <v>263</v>
      </c>
      <c r="L15" s="171" t="s">
        <v>264</v>
      </c>
      <c r="M15" s="173">
        <v>224384</v>
      </c>
      <c r="N15" s="173">
        <v>0</v>
      </c>
      <c r="O15" s="173">
        <v>0</v>
      </c>
      <c r="P15" s="173">
        <v>0</v>
      </c>
      <c r="Q15" s="173">
        <v>0</v>
      </c>
      <c r="R15" s="169" t="s">
        <v>216</v>
      </c>
      <c r="S15" s="173">
        <v>0</v>
      </c>
      <c r="T15" s="173">
        <v>0</v>
      </c>
      <c r="U15" s="169" t="s">
        <v>217</v>
      </c>
      <c r="V15" s="169" t="s">
        <v>257</v>
      </c>
      <c r="W15" s="169" t="s">
        <v>219</v>
      </c>
      <c r="X15" s="166" t="s">
        <v>220</v>
      </c>
      <c r="Y15" s="166" t="s">
        <v>85</v>
      </c>
      <c r="Z15" s="174">
        <f t="shared" si="0"/>
        <v>4218.4191999999994</v>
      </c>
      <c r="AA15" s="174">
        <f t="shared" si="1"/>
        <v>228602.4192</v>
      </c>
      <c r="AB15" s="168" t="s">
        <v>152</v>
      </c>
      <c r="AC15" s="174">
        <f t="shared" si="2"/>
        <v>229993.59999999998</v>
      </c>
    </row>
    <row r="16" spans="1:29" x14ac:dyDescent="0.25">
      <c r="A16" s="169" t="s">
        <v>265</v>
      </c>
      <c r="B16" s="170" t="s">
        <v>22</v>
      </c>
      <c r="C16" s="171" t="s">
        <v>251</v>
      </c>
      <c r="D16" s="169" t="s">
        <v>252</v>
      </c>
      <c r="E16" s="169" t="s">
        <v>253</v>
      </c>
      <c r="F16" s="172" t="s">
        <v>211</v>
      </c>
      <c r="G16" s="172">
        <v>2022</v>
      </c>
      <c r="H16" s="169" t="s">
        <v>212</v>
      </c>
      <c r="I16" s="169" t="s">
        <v>254</v>
      </c>
      <c r="J16" s="169" t="s">
        <v>214</v>
      </c>
      <c r="K16" s="169" t="s">
        <v>143</v>
      </c>
      <c r="L16" s="171" t="s">
        <v>266</v>
      </c>
      <c r="M16" s="173">
        <v>1509036</v>
      </c>
      <c r="N16" s="173">
        <v>0</v>
      </c>
      <c r="O16" s="173">
        <v>0</v>
      </c>
      <c r="P16" s="173">
        <v>0</v>
      </c>
      <c r="Q16" s="173">
        <v>0</v>
      </c>
      <c r="R16" s="169" t="s">
        <v>216</v>
      </c>
      <c r="S16" s="173">
        <v>0</v>
      </c>
      <c r="T16" s="173">
        <v>0</v>
      </c>
      <c r="U16" s="169" t="s">
        <v>217</v>
      </c>
      <c r="V16" s="169" t="s">
        <v>257</v>
      </c>
      <c r="W16" s="169" t="s">
        <v>219</v>
      </c>
      <c r="X16" s="166" t="s">
        <v>220</v>
      </c>
      <c r="Y16" s="166" t="s">
        <v>69</v>
      </c>
      <c r="Z16" s="174">
        <f t="shared" si="0"/>
        <v>28369.876799999995</v>
      </c>
      <c r="AA16" s="174">
        <f t="shared" si="1"/>
        <v>1537405.8768</v>
      </c>
      <c r="AB16" s="168" t="s">
        <v>152</v>
      </c>
      <c r="AC16" s="174">
        <f t="shared" si="2"/>
        <v>1546761.9</v>
      </c>
    </row>
    <row r="17" spans="1:29" x14ac:dyDescent="0.25">
      <c r="A17" s="169" t="s">
        <v>267</v>
      </c>
      <c r="B17" s="170" t="s">
        <v>22</v>
      </c>
      <c r="C17" s="171" t="s">
        <v>251</v>
      </c>
      <c r="D17" s="169" t="s">
        <v>252</v>
      </c>
      <c r="E17" s="169" t="s">
        <v>253</v>
      </c>
      <c r="F17" s="172" t="s">
        <v>211</v>
      </c>
      <c r="G17" s="172">
        <v>2022</v>
      </c>
      <c r="H17" s="169" t="s">
        <v>212</v>
      </c>
      <c r="I17" s="169" t="s">
        <v>254</v>
      </c>
      <c r="J17" s="169" t="s">
        <v>214</v>
      </c>
      <c r="K17" s="169" t="s">
        <v>144</v>
      </c>
      <c r="L17" s="171" t="s">
        <v>266</v>
      </c>
      <c r="M17" s="173">
        <v>1033471</v>
      </c>
      <c r="N17" s="173">
        <v>0</v>
      </c>
      <c r="O17" s="173">
        <v>0</v>
      </c>
      <c r="P17" s="173">
        <v>0</v>
      </c>
      <c r="Q17" s="173">
        <v>0</v>
      </c>
      <c r="R17" s="169" t="s">
        <v>216</v>
      </c>
      <c r="S17" s="173">
        <v>0</v>
      </c>
      <c r="T17" s="173">
        <v>0</v>
      </c>
      <c r="U17" s="169" t="s">
        <v>217</v>
      </c>
      <c r="V17" s="169" t="s">
        <v>257</v>
      </c>
      <c r="W17" s="169" t="s">
        <v>219</v>
      </c>
      <c r="X17" s="166" t="s">
        <v>220</v>
      </c>
      <c r="Y17" s="166" t="s">
        <v>68</v>
      </c>
      <c r="Z17" s="174">
        <f t="shared" si="0"/>
        <v>19429.254799999999</v>
      </c>
      <c r="AA17" s="174">
        <f t="shared" si="1"/>
        <v>1052900.2548</v>
      </c>
      <c r="AB17" s="168" t="s">
        <v>152</v>
      </c>
      <c r="AC17" s="174">
        <f t="shared" si="2"/>
        <v>1059307.7749999999</v>
      </c>
    </row>
    <row r="18" spans="1:29" x14ac:dyDescent="0.25">
      <c r="A18" s="169" t="s">
        <v>268</v>
      </c>
      <c r="B18" s="170" t="s">
        <v>22</v>
      </c>
      <c r="C18" s="171" t="s">
        <v>251</v>
      </c>
      <c r="D18" s="169" t="s">
        <v>252</v>
      </c>
      <c r="E18" s="169" t="s">
        <v>253</v>
      </c>
      <c r="F18" s="172" t="s">
        <v>211</v>
      </c>
      <c r="G18" s="172">
        <v>2022</v>
      </c>
      <c r="H18" s="169" t="s">
        <v>212</v>
      </c>
      <c r="I18" s="169" t="s">
        <v>254</v>
      </c>
      <c r="J18" s="169" t="s">
        <v>214</v>
      </c>
      <c r="K18" s="169" t="s">
        <v>45</v>
      </c>
      <c r="L18" s="171" t="s">
        <v>269</v>
      </c>
      <c r="M18" s="173">
        <v>3449001</v>
      </c>
      <c r="N18" s="173">
        <v>0</v>
      </c>
      <c r="O18" s="173">
        <v>0</v>
      </c>
      <c r="P18" s="173">
        <v>0</v>
      </c>
      <c r="Q18" s="173">
        <v>0</v>
      </c>
      <c r="R18" s="169" t="s">
        <v>216</v>
      </c>
      <c r="S18" s="173">
        <v>0</v>
      </c>
      <c r="T18" s="173">
        <v>0</v>
      </c>
      <c r="U18" s="169" t="s">
        <v>217</v>
      </c>
      <c r="V18" s="169" t="s">
        <v>257</v>
      </c>
      <c r="W18" s="169" t="s">
        <v>219</v>
      </c>
      <c r="X18" s="166" t="s">
        <v>220</v>
      </c>
      <c r="Y18" s="166" t="s">
        <v>81</v>
      </c>
      <c r="Z18" s="174">
        <f t="shared" si="0"/>
        <v>64841.218799999988</v>
      </c>
      <c r="AA18" s="174">
        <f t="shared" si="1"/>
        <v>3513842.2187999999</v>
      </c>
      <c r="AB18" s="168" t="s">
        <v>152</v>
      </c>
      <c r="AC18" s="174">
        <f t="shared" si="2"/>
        <v>3535226.0249999999</v>
      </c>
    </row>
    <row r="19" spans="1:29" x14ac:dyDescent="0.25">
      <c r="A19" s="169" t="s">
        <v>270</v>
      </c>
      <c r="B19" s="170" t="s">
        <v>22</v>
      </c>
      <c r="C19" s="171" t="s">
        <v>271</v>
      </c>
      <c r="D19" s="169" t="s">
        <v>272</v>
      </c>
      <c r="E19" s="169" t="s">
        <v>273</v>
      </c>
      <c r="F19" s="172" t="s">
        <v>211</v>
      </c>
      <c r="G19" s="172">
        <v>2022</v>
      </c>
      <c r="H19" s="169" t="s">
        <v>212</v>
      </c>
      <c r="I19" s="169" t="s">
        <v>254</v>
      </c>
      <c r="J19" s="169" t="s">
        <v>214</v>
      </c>
      <c r="K19" s="169" t="s">
        <v>255</v>
      </c>
      <c r="L19" s="171" t="s">
        <v>274</v>
      </c>
      <c r="M19" s="173">
        <v>299522</v>
      </c>
      <c r="N19" s="173">
        <v>0</v>
      </c>
      <c r="O19" s="173">
        <v>0</v>
      </c>
      <c r="P19" s="173">
        <v>0</v>
      </c>
      <c r="Q19" s="173">
        <v>0</v>
      </c>
      <c r="R19" s="169" t="s">
        <v>216</v>
      </c>
      <c r="S19" s="173">
        <v>0</v>
      </c>
      <c r="T19" s="173">
        <v>0</v>
      </c>
      <c r="U19" s="169" t="s">
        <v>217</v>
      </c>
      <c r="V19" s="169" t="s">
        <v>275</v>
      </c>
      <c r="W19" s="169" t="s">
        <v>219</v>
      </c>
      <c r="X19" s="166" t="s">
        <v>220</v>
      </c>
      <c r="Y19" s="166" t="s">
        <v>85</v>
      </c>
      <c r="Z19" s="174">
        <f t="shared" si="0"/>
        <v>5631.0135999999993</v>
      </c>
      <c r="AA19" s="174">
        <f t="shared" si="1"/>
        <v>305153.01360000001</v>
      </c>
      <c r="AB19" s="168" t="s">
        <v>151</v>
      </c>
      <c r="AC19" s="174">
        <f t="shared" si="2"/>
        <v>307010.05</v>
      </c>
    </row>
    <row r="20" spans="1:29" x14ac:dyDescent="0.25">
      <c r="A20" s="169" t="s">
        <v>276</v>
      </c>
      <c r="B20" s="170" t="s">
        <v>22</v>
      </c>
      <c r="C20" s="171" t="s">
        <v>271</v>
      </c>
      <c r="D20" s="169" t="s">
        <v>272</v>
      </c>
      <c r="E20" s="169" t="s">
        <v>273</v>
      </c>
      <c r="F20" s="172" t="s">
        <v>211</v>
      </c>
      <c r="G20" s="172">
        <v>2022</v>
      </c>
      <c r="H20" s="169" t="s">
        <v>212</v>
      </c>
      <c r="I20" s="169" t="s">
        <v>254</v>
      </c>
      <c r="J20" s="169" t="s">
        <v>214</v>
      </c>
      <c r="K20" s="169" t="s">
        <v>255</v>
      </c>
      <c r="L20" s="171" t="s">
        <v>277</v>
      </c>
      <c r="M20" s="173">
        <v>221788</v>
      </c>
      <c r="N20" s="173">
        <v>0</v>
      </c>
      <c r="O20" s="173">
        <v>0</v>
      </c>
      <c r="P20" s="173">
        <v>0</v>
      </c>
      <c r="Q20" s="173">
        <v>0</v>
      </c>
      <c r="R20" s="169" t="s">
        <v>216</v>
      </c>
      <c r="S20" s="173">
        <v>0</v>
      </c>
      <c r="T20" s="173">
        <v>0</v>
      </c>
      <c r="U20" s="169" t="s">
        <v>217</v>
      </c>
      <c r="V20" s="169" t="s">
        <v>275</v>
      </c>
      <c r="W20" s="169" t="s">
        <v>219</v>
      </c>
      <c r="X20" s="166" t="s">
        <v>220</v>
      </c>
      <c r="Y20" s="166" t="s">
        <v>85</v>
      </c>
      <c r="Z20" s="174">
        <f t="shared" si="0"/>
        <v>4169.6143999999995</v>
      </c>
      <c r="AA20" s="174">
        <f t="shared" si="1"/>
        <v>225957.61439999999</v>
      </c>
      <c r="AB20" s="168" t="s">
        <v>151</v>
      </c>
      <c r="AC20" s="174">
        <f t="shared" si="2"/>
        <v>227332.69999999998</v>
      </c>
    </row>
    <row r="21" spans="1:29" x14ac:dyDescent="0.25">
      <c r="A21" s="169" t="s">
        <v>278</v>
      </c>
      <c r="B21" s="170" t="s">
        <v>22</v>
      </c>
      <c r="C21" s="171" t="s">
        <v>271</v>
      </c>
      <c r="D21" s="169" t="s">
        <v>272</v>
      </c>
      <c r="E21" s="169" t="s">
        <v>273</v>
      </c>
      <c r="F21" s="172" t="s">
        <v>211</v>
      </c>
      <c r="G21" s="172">
        <v>2022</v>
      </c>
      <c r="H21" s="169" t="s">
        <v>212</v>
      </c>
      <c r="I21" s="169" t="s">
        <v>254</v>
      </c>
      <c r="J21" s="169" t="s">
        <v>214</v>
      </c>
      <c r="K21" s="169" t="s">
        <v>255</v>
      </c>
      <c r="L21" s="171" t="s">
        <v>279</v>
      </c>
      <c r="M21" s="173">
        <v>185865</v>
      </c>
      <c r="N21" s="173">
        <v>0</v>
      </c>
      <c r="O21" s="173">
        <v>0</v>
      </c>
      <c r="P21" s="173">
        <v>0</v>
      </c>
      <c r="Q21" s="173">
        <v>0</v>
      </c>
      <c r="R21" s="169" t="s">
        <v>216</v>
      </c>
      <c r="S21" s="173">
        <v>0</v>
      </c>
      <c r="T21" s="173">
        <v>0</v>
      </c>
      <c r="U21" s="169" t="s">
        <v>217</v>
      </c>
      <c r="V21" s="169" t="s">
        <v>275</v>
      </c>
      <c r="W21" s="169" t="s">
        <v>219</v>
      </c>
      <c r="X21" s="166" t="s">
        <v>220</v>
      </c>
      <c r="Y21" s="166" t="s">
        <v>85</v>
      </c>
      <c r="Z21" s="174">
        <f t="shared" si="0"/>
        <v>3494.2619999999997</v>
      </c>
      <c r="AA21" s="174">
        <f t="shared" si="1"/>
        <v>189359.26199999999</v>
      </c>
      <c r="AB21" s="168" t="s">
        <v>151</v>
      </c>
      <c r="AC21" s="174">
        <f t="shared" si="2"/>
        <v>190511.62499999997</v>
      </c>
    </row>
    <row r="22" spans="1:29" x14ac:dyDescent="0.25">
      <c r="A22" s="169" t="s">
        <v>280</v>
      </c>
      <c r="B22" s="170" t="s">
        <v>22</v>
      </c>
      <c r="C22" s="171" t="s">
        <v>271</v>
      </c>
      <c r="D22" s="169" t="s">
        <v>272</v>
      </c>
      <c r="E22" s="169" t="s">
        <v>273</v>
      </c>
      <c r="F22" s="172" t="s">
        <v>211</v>
      </c>
      <c r="G22" s="172">
        <v>2022</v>
      </c>
      <c r="H22" s="169" t="s">
        <v>212</v>
      </c>
      <c r="I22" s="169" t="s">
        <v>254</v>
      </c>
      <c r="J22" s="169" t="s">
        <v>214</v>
      </c>
      <c r="K22" s="169" t="s">
        <v>255</v>
      </c>
      <c r="L22" s="171" t="s">
        <v>281</v>
      </c>
      <c r="M22" s="173">
        <v>171356</v>
      </c>
      <c r="N22" s="173">
        <v>0</v>
      </c>
      <c r="O22" s="173">
        <v>0</v>
      </c>
      <c r="P22" s="173">
        <v>0</v>
      </c>
      <c r="Q22" s="173">
        <v>0</v>
      </c>
      <c r="R22" s="169" t="s">
        <v>216</v>
      </c>
      <c r="S22" s="173">
        <v>0</v>
      </c>
      <c r="T22" s="173">
        <v>0</v>
      </c>
      <c r="U22" s="169" t="s">
        <v>217</v>
      </c>
      <c r="V22" s="169" t="s">
        <v>275</v>
      </c>
      <c r="W22" s="169" t="s">
        <v>219</v>
      </c>
      <c r="X22" s="166" t="s">
        <v>220</v>
      </c>
      <c r="Y22" s="166" t="s">
        <v>85</v>
      </c>
      <c r="Z22" s="174">
        <f t="shared" si="0"/>
        <v>3221.4927999999995</v>
      </c>
      <c r="AA22" s="174">
        <f t="shared" si="1"/>
        <v>174577.49280000001</v>
      </c>
      <c r="AB22" s="168" t="s">
        <v>151</v>
      </c>
      <c r="AC22" s="174">
        <f t="shared" si="2"/>
        <v>175639.9</v>
      </c>
    </row>
    <row r="23" spans="1:29" x14ac:dyDescent="0.25">
      <c r="A23" s="169" t="s">
        <v>282</v>
      </c>
      <c r="B23" s="170" t="s">
        <v>22</v>
      </c>
      <c r="C23" s="171" t="s">
        <v>271</v>
      </c>
      <c r="D23" s="169" t="s">
        <v>272</v>
      </c>
      <c r="E23" s="169" t="s">
        <v>273</v>
      </c>
      <c r="F23" s="172" t="s">
        <v>211</v>
      </c>
      <c r="G23" s="172">
        <v>2022</v>
      </c>
      <c r="H23" s="169" t="s">
        <v>212</v>
      </c>
      <c r="I23" s="169" t="s">
        <v>254</v>
      </c>
      <c r="J23" s="169" t="s">
        <v>214</v>
      </c>
      <c r="K23" s="169" t="s">
        <v>255</v>
      </c>
      <c r="L23" s="171" t="s">
        <v>283</v>
      </c>
      <c r="M23" s="173">
        <v>351484</v>
      </c>
      <c r="N23" s="173">
        <v>0</v>
      </c>
      <c r="O23" s="173">
        <v>0</v>
      </c>
      <c r="P23" s="173">
        <v>0</v>
      </c>
      <c r="Q23" s="173">
        <v>0</v>
      </c>
      <c r="R23" s="169" t="s">
        <v>216</v>
      </c>
      <c r="S23" s="173">
        <v>0</v>
      </c>
      <c r="T23" s="173">
        <v>0</v>
      </c>
      <c r="U23" s="169" t="s">
        <v>217</v>
      </c>
      <c r="V23" s="169" t="s">
        <v>275</v>
      </c>
      <c r="W23" s="169" t="s">
        <v>219</v>
      </c>
      <c r="X23" s="166" t="s">
        <v>220</v>
      </c>
      <c r="Y23" s="166" t="s">
        <v>85</v>
      </c>
      <c r="Z23" s="174">
        <f t="shared" si="0"/>
        <v>6607.8991999999989</v>
      </c>
      <c r="AA23" s="174">
        <f t="shared" si="1"/>
        <v>358091.89919999999</v>
      </c>
      <c r="AB23" s="168" t="s">
        <v>151</v>
      </c>
      <c r="AC23" s="174">
        <f t="shared" si="2"/>
        <v>360271.1</v>
      </c>
    </row>
    <row r="24" spans="1:29" x14ac:dyDescent="0.25">
      <c r="A24" s="169" t="s">
        <v>284</v>
      </c>
      <c r="B24" s="170" t="s">
        <v>22</v>
      </c>
      <c r="C24" s="171" t="s">
        <v>271</v>
      </c>
      <c r="D24" s="169" t="s">
        <v>272</v>
      </c>
      <c r="E24" s="169" t="s">
        <v>273</v>
      </c>
      <c r="F24" s="172" t="s">
        <v>211</v>
      </c>
      <c r="G24" s="172">
        <v>2022</v>
      </c>
      <c r="H24" s="169" t="s">
        <v>212</v>
      </c>
      <c r="I24" s="169" t="s">
        <v>254</v>
      </c>
      <c r="J24" s="169" t="s">
        <v>214</v>
      </c>
      <c r="K24" s="169" t="s">
        <v>255</v>
      </c>
      <c r="L24" s="171" t="s">
        <v>285</v>
      </c>
      <c r="M24" s="173">
        <v>144035</v>
      </c>
      <c r="N24" s="173">
        <v>0</v>
      </c>
      <c r="O24" s="173">
        <v>0</v>
      </c>
      <c r="P24" s="173">
        <v>0</v>
      </c>
      <c r="Q24" s="173">
        <v>0</v>
      </c>
      <c r="R24" s="169" t="s">
        <v>216</v>
      </c>
      <c r="S24" s="173">
        <v>0</v>
      </c>
      <c r="T24" s="173">
        <v>0</v>
      </c>
      <c r="U24" s="169" t="s">
        <v>217</v>
      </c>
      <c r="V24" s="169" t="s">
        <v>275</v>
      </c>
      <c r="W24" s="169" t="s">
        <v>219</v>
      </c>
      <c r="X24" s="166" t="s">
        <v>220</v>
      </c>
      <c r="Y24" s="166" t="s">
        <v>85</v>
      </c>
      <c r="Z24" s="174">
        <f t="shared" si="0"/>
        <v>2707.8579999999997</v>
      </c>
      <c r="AA24" s="174">
        <f t="shared" si="1"/>
        <v>146742.85800000001</v>
      </c>
      <c r="AB24" s="168" t="s">
        <v>151</v>
      </c>
      <c r="AC24" s="174">
        <f t="shared" si="2"/>
        <v>147635.875</v>
      </c>
    </row>
    <row r="25" spans="1:29" x14ac:dyDescent="0.25">
      <c r="A25" s="169" t="s">
        <v>286</v>
      </c>
      <c r="B25" s="170" t="s">
        <v>22</v>
      </c>
      <c r="C25" s="171" t="s">
        <v>271</v>
      </c>
      <c r="D25" s="169" t="s">
        <v>272</v>
      </c>
      <c r="E25" s="169" t="s">
        <v>273</v>
      </c>
      <c r="F25" s="172" t="s">
        <v>211</v>
      </c>
      <c r="G25" s="172">
        <v>2022</v>
      </c>
      <c r="H25" s="169" t="s">
        <v>212</v>
      </c>
      <c r="I25" s="169" t="s">
        <v>254</v>
      </c>
      <c r="J25" s="169" t="s">
        <v>214</v>
      </c>
      <c r="K25" s="169" t="s">
        <v>255</v>
      </c>
      <c r="L25" s="171" t="s">
        <v>287</v>
      </c>
      <c r="M25" s="173">
        <v>154171</v>
      </c>
      <c r="N25" s="173">
        <v>0</v>
      </c>
      <c r="O25" s="173">
        <v>0</v>
      </c>
      <c r="P25" s="173">
        <v>0</v>
      </c>
      <c r="Q25" s="173">
        <v>0</v>
      </c>
      <c r="R25" s="169" t="s">
        <v>216</v>
      </c>
      <c r="S25" s="173">
        <v>0</v>
      </c>
      <c r="T25" s="173">
        <v>0</v>
      </c>
      <c r="U25" s="169" t="s">
        <v>217</v>
      </c>
      <c r="V25" s="169" t="s">
        <v>275</v>
      </c>
      <c r="W25" s="169" t="s">
        <v>219</v>
      </c>
      <c r="X25" s="166" t="s">
        <v>220</v>
      </c>
      <c r="Y25" s="166" t="s">
        <v>85</v>
      </c>
      <c r="Z25" s="174">
        <f t="shared" si="0"/>
        <v>2898.4147999999996</v>
      </c>
      <c r="AA25" s="174">
        <f t="shared" si="1"/>
        <v>157069.4148</v>
      </c>
      <c r="AB25" s="168" t="s">
        <v>151</v>
      </c>
      <c r="AC25" s="174">
        <f t="shared" si="2"/>
        <v>158025.27499999999</v>
      </c>
    </row>
    <row r="26" spans="1:29" x14ac:dyDescent="0.25">
      <c r="A26" s="169" t="s">
        <v>288</v>
      </c>
      <c r="B26" s="170" t="s">
        <v>22</v>
      </c>
      <c r="C26" s="171" t="s">
        <v>271</v>
      </c>
      <c r="D26" s="169" t="s">
        <v>272</v>
      </c>
      <c r="E26" s="169" t="s">
        <v>273</v>
      </c>
      <c r="F26" s="172" t="s">
        <v>211</v>
      </c>
      <c r="G26" s="172">
        <v>2022</v>
      </c>
      <c r="H26" s="169" t="s">
        <v>212</v>
      </c>
      <c r="I26" s="169" t="s">
        <v>254</v>
      </c>
      <c r="J26" s="169" t="s">
        <v>214</v>
      </c>
      <c r="K26" s="169" t="s">
        <v>143</v>
      </c>
      <c r="L26" s="171" t="s">
        <v>289</v>
      </c>
      <c r="M26" s="173">
        <v>744482</v>
      </c>
      <c r="N26" s="173">
        <v>0</v>
      </c>
      <c r="O26" s="173">
        <v>0</v>
      </c>
      <c r="P26" s="173">
        <v>0</v>
      </c>
      <c r="Q26" s="173">
        <v>0</v>
      </c>
      <c r="R26" s="169" t="s">
        <v>216</v>
      </c>
      <c r="S26" s="173">
        <v>0</v>
      </c>
      <c r="T26" s="173">
        <v>0</v>
      </c>
      <c r="U26" s="169" t="s">
        <v>217</v>
      </c>
      <c r="V26" s="169" t="s">
        <v>275</v>
      </c>
      <c r="W26" s="169" t="s">
        <v>219</v>
      </c>
      <c r="X26" s="166" t="s">
        <v>220</v>
      </c>
      <c r="Y26" s="166" t="s">
        <v>69</v>
      </c>
      <c r="Z26" s="174">
        <f t="shared" si="0"/>
        <v>13996.261599999998</v>
      </c>
      <c r="AA26" s="174">
        <f t="shared" si="1"/>
        <v>758478.26159999997</v>
      </c>
      <c r="AB26" s="168" t="s">
        <v>151</v>
      </c>
      <c r="AC26" s="174">
        <f t="shared" si="2"/>
        <v>763094.04999999993</v>
      </c>
    </row>
    <row r="27" spans="1:29" x14ac:dyDescent="0.25">
      <c r="A27" s="169" t="s">
        <v>290</v>
      </c>
      <c r="B27" s="170" t="s">
        <v>22</v>
      </c>
      <c r="C27" s="171" t="s">
        <v>271</v>
      </c>
      <c r="D27" s="169" t="s">
        <v>272</v>
      </c>
      <c r="E27" s="169" t="s">
        <v>273</v>
      </c>
      <c r="F27" s="172" t="s">
        <v>211</v>
      </c>
      <c r="G27" s="172">
        <v>2022</v>
      </c>
      <c r="H27" s="169" t="s">
        <v>212</v>
      </c>
      <c r="I27" s="169" t="s">
        <v>254</v>
      </c>
      <c r="J27" s="169" t="s">
        <v>214</v>
      </c>
      <c r="K27" s="169" t="s">
        <v>144</v>
      </c>
      <c r="L27" s="171" t="s">
        <v>289</v>
      </c>
      <c r="M27" s="173">
        <v>625410</v>
      </c>
      <c r="N27" s="173">
        <v>0</v>
      </c>
      <c r="O27" s="173">
        <v>0</v>
      </c>
      <c r="P27" s="173">
        <v>0</v>
      </c>
      <c r="Q27" s="173">
        <v>0</v>
      </c>
      <c r="R27" s="169" t="s">
        <v>216</v>
      </c>
      <c r="S27" s="173">
        <v>0</v>
      </c>
      <c r="T27" s="173">
        <v>0</v>
      </c>
      <c r="U27" s="169" t="s">
        <v>217</v>
      </c>
      <c r="V27" s="169" t="s">
        <v>275</v>
      </c>
      <c r="W27" s="169" t="s">
        <v>219</v>
      </c>
      <c r="X27" s="166" t="s">
        <v>220</v>
      </c>
      <c r="Y27" s="166" t="s">
        <v>68</v>
      </c>
      <c r="Z27" s="174">
        <f t="shared" si="0"/>
        <v>11757.707999999999</v>
      </c>
      <c r="AA27" s="174">
        <f t="shared" si="1"/>
        <v>637167.70799999998</v>
      </c>
      <c r="AB27" s="168" t="s">
        <v>151</v>
      </c>
      <c r="AC27" s="174">
        <f t="shared" si="2"/>
        <v>641045.25</v>
      </c>
    </row>
    <row r="28" spans="1:29" x14ac:dyDescent="0.25">
      <c r="A28" s="169" t="s">
        <v>291</v>
      </c>
      <c r="B28" s="170" t="s">
        <v>22</v>
      </c>
      <c r="C28" s="171" t="s">
        <v>271</v>
      </c>
      <c r="D28" s="169" t="s">
        <v>272</v>
      </c>
      <c r="E28" s="169" t="s">
        <v>273</v>
      </c>
      <c r="F28" s="172" t="s">
        <v>211</v>
      </c>
      <c r="G28" s="172">
        <v>2022</v>
      </c>
      <c r="H28" s="169" t="s">
        <v>212</v>
      </c>
      <c r="I28" s="169" t="s">
        <v>254</v>
      </c>
      <c r="J28" s="169" t="s">
        <v>214</v>
      </c>
      <c r="K28" s="169" t="s">
        <v>144</v>
      </c>
      <c r="L28" s="171" t="s">
        <v>289</v>
      </c>
      <c r="M28" s="173">
        <v>963207</v>
      </c>
      <c r="N28" s="173">
        <v>0</v>
      </c>
      <c r="O28" s="173">
        <v>0</v>
      </c>
      <c r="P28" s="173">
        <v>0</v>
      </c>
      <c r="Q28" s="173">
        <v>0</v>
      </c>
      <c r="R28" s="169" t="s">
        <v>216</v>
      </c>
      <c r="S28" s="173">
        <v>0</v>
      </c>
      <c r="T28" s="173">
        <v>0</v>
      </c>
      <c r="U28" s="169" t="s">
        <v>217</v>
      </c>
      <c r="V28" s="169" t="s">
        <v>275</v>
      </c>
      <c r="W28" s="169" t="s">
        <v>219</v>
      </c>
      <c r="X28" s="166" t="s">
        <v>220</v>
      </c>
      <c r="Y28" s="166" t="s">
        <v>68</v>
      </c>
      <c r="Z28" s="174">
        <f t="shared" si="0"/>
        <v>18108.291599999997</v>
      </c>
      <c r="AA28" s="174">
        <f t="shared" si="1"/>
        <v>981315.2916</v>
      </c>
      <c r="AB28" s="168" t="s">
        <v>151</v>
      </c>
      <c r="AC28" s="174">
        <f t="shared" si="2"/>
        <v>987287.17499999993</v>
      </c>
    </row>
    <row r="29" spans="1:29" x14ac:dyDescent="0.25">
      <c r="A29" s="169" t="s">
        <v>292</v>
      </c>
      <c r="B29" s="170" t="s">
        <v>22</v>
      </c>
      <c r="C29" s="171" t="s">
        <v>293</v>
      </c>
      <c r="D29" s="169" t="s">
        <v>294</v>
      </c>
      <c r="E29" s="169" t="s">
        <v>295</v>
      </c>
      <c r="F29" s="172" t="s">
        <v>211</v>
      </c>
      <c r="G29" s="172">
        <v>2022</v>
      </c>
      <c r="H29" s="169" t="s">
        <v>212</v>
      </c>
      <c r="I29" s="169" t="s">
        <v>254</v>
      </c>
      <c r="J29" s="169" t="s">
        <v>214</v>
      </c>
      <c r="K29" s="169" t="s">
        <v>143</v>
      </c>
      <c r="L29" s="171" t="s">
        <v>296</v>
      </c>
      <c r="M29" s="173">
        <v>243328</v>
      </c>
      <c r="N29" s="173">
        <v>0</v>
      </c>
      <c r="O29" s="173">
        <v>0</v>
      </c>
      <c r="P29" s="173">
        <v>0</v>
      </c>
      <c r="Q29" s="173">
        <v>0</v>
      </c>
      <c r="R29" s="169" t="s">
        <v>216</v>
      </c>
      <c r="S29" s="173">
        <v>0</v>
      </c>
      <c r="T29" s="173">
        <v>0</v>
      </c>
      <c r="U29" s="169" t="s">
        <v>217</v>
      </c>
      <c r="V29" s="169" t="s">
        <v>297</v>
      </c>
      <c r="W29" s="169" t="s">
        <v>298</v>
      </c>
      <c r="X29" s="166" t="s">
        <v>220</v>
      </c>
      <c r="Y29" s="166" t="s">
        <v>69</v>
      </c>
      <c r="Z29" s="174">
        <f t="shared" si="0"/>
        <v>4574.5663999999997</v>
      </c>
      <c r="AA29" s="174">
        <f t="shared" si="1"/>
        <v>247902.56640000001</v>
      </c>
      <c r="AB29" s="168" t="s">
        <v>148</v>
      </c>
      <c r="AC29" s="174">
        <f t="shared" si="2"/>
        <v>249411.19999999998</v>
      </c>
    </row>
    <row r="30" spans="1:29" x14ac:dyDescent="0.25">
      <c r="A30" s="169" t="s">
        <v>299</v>
      </c>
      <c r="B30" s="170" t="s">
        <v>22</v>
      </c>
      <c r="C30" s="171" t="s">
        <v>300</v>
      </c>
      <c r="D30" s="169" t="s">
        <v>99</v>
      </c>
      <c r="E30" s="169" t="s">
        <v>301</v>
      </c>
      <c r="F30" s="172" t="s">
        <v>211</v>
      </c>
      <c r="G30" s="172">
        <v>2022</v>
      </c>
      <c r="H30" s="169" t="s">
        <v>212</v>
      </c>
      <c r="I30" s="169" t="s">
        <v>254</v>
      </c>
      <c r="J30" s="169" t="s">
        <v>214</v>
      </c>
      <c r="K30" s="169" t="s">
        <v>144</v>
      </c>
      <c r="L30" s="171" t="s">
        <v>302</v>
      </c>
      <c r="M30" s="173">
        <v>900490</v>
      </c>
      <c r="N30" s="173">
        <v>0</v>
      </c>
      <c r="O30" s="173">
        <v>0</v>
      </c>
      <c r="P30" s="173">
        <v>0</v>
      </c>
      <c r="Q30" s="173">
        <v>0</v>
      </c>
      <c r="R30" s="169" t="s">
        <v>216</v>
      </c>
      <c r="S30" s="173">
        <v>0</v>
      </c>
      <c r="T30" s="173">
        <v>0</v>
      </c>
      <c r="U30" s="169" t="s">
        <v>217</v>
      </c>
      <c r="V30" s="169" t="s">
        <v>303</v>
      </c>
      <c r="W30" s="169" t="s">
        <v>304</v>
      </c>
      <c r="X30" s="166" t="s">
        <v>220</v>
      </c>
      <c r="Y30" s="166" t="s">
        <v>68</v>
      </c>
      <c r="Z30" s="174">
        <f t="shared" si="0"/>
        <v>16929.211999999996</v>
      </c>
      <c r="AA30" s="174">
        <f t="shared" si="1"/>
        <v>917419.21199999994</v>
      </c>
      <c r="AB30" s="168" t="s">
        <v>154</v>
      </c>
      <c r="AC30" s="174">
        <f t="shared" si="2"/>
        <v>923002.24999999988</v>
      </c>
    </row>
    <row r="31" spans="1:29" x14ac:dyDescent="0.25">
      <c r="A31" s="169" t="s">
        <v>305</v>
      </c>
      <c r="B31" s="170" t="s">
        <v>22</v>
      </c>
      <c r="C31" s="171" t="s">
        <v>306</v>
      </c>
      <c r="D31" s="169" t="s">
        <v>307</v>
      </c>
      <c r="E31" s="169" t="s">
        <v>308</v>
      </c>
      <c r="F31" s="172" t="s">
        <v>211</v>
      </c>
      <c r="G31" s="172">
        <v>2022</v>
      </c>
      <c r="H31" s="169" t="s">
        <v>212</v>
      </c>
      <c r="I31" s="169" t="s">
        <v>254</v>
      </c>
      <c r="J31" s="169" t="s">
        <v>214</v>
      </c>
      <c r="K31" s="169" t="s">
        <v>144</v>
      </c>
      <c r="L31" s="171" t="s">
        <v>309</v>
      </c>
      <c r="M31" s="173">
        <v>1072842</v>
      </c>
      <c r="N31" s="173">
        <v>0</v>
      </c>
      <c r="O31" s="173">
        <v>0</v>
      </c>
      <c r="P31" s="173">
        <v>0</v>
      </c>
      <c r="Q31" s="173">
        <v>0</v>
      </c>
      <c r="R31" s="169" t="s">
        <v>216</v>
      </c>
      <c r="S31" s="173">
        <v>0</v>
      </c>
      <c r="T31" s="173">
        <v>0</v>
      </c>
      <c r="U31" s="169" t="s">
        <v>217</v>
      </c>
      <c r="V31" s="169" t="s">
        <v>310</v>
      </c>
      <c r="W31" s="169" t="s">
        <v>304</v>
      </c>
      <c r="X31" s="166" t="s">
        <v>220</v>
      </c>
      <c r="Y31" s="166" t="s">
        <v>68</v>
      </c>
      <c r="Z31" s="174">
        <f t="shared" si="0"/>
        <v>20169.429599999996</v>
      </c>
      <c r="AA31" s="174">
        <f t="shared" si="1"/>
        <v>1093011.4295999999</v>
      </c>
      <c r="AB31" s="168" t="s">
        <v>158</v>
      </c>
      <c r="AC31" s="174">
        <f t="shared" si="2"/>
        <v>1099663.0499999998</v>
      </c>
    </row>
    <row r="32" spans="1:29" x14ac:dyDescent="0.25">
      <c r="A32" s="169" t="s">
        <v>311</v>
      </c>
      <c r="B32" s="170" t="s">
        <v>20</v>
      </c>
      <c r="C32" s="171" t="s">
        <v>312</v>
      </c>
      <c r="D32" s="169" t="s">
        <v>313</v>
      </c>
      <c r="E32" s="169">
        <v>156</v>
      </c>
      <c r="F32" s="172" t="s">
        <v>314</v>
      </c>
      <c r="G32" s="172">
        <v>2022</v>
      </c>
      <c r="H32" s="169" t="s">
        <v>212</v>
      </c>
      <c r="I32" s="169" t="s">
        <v>254</v>
      </c>
      <c r="J32" s="169" t="s">
        <v>214</v>
      </c>
      <c r="K32" s="169" t="s">
        <v>143</v>
      </c>
      <c r="L32" s="171" t="s">
        <v>315</v>
      </c>
      <c r="M32" s="173">
        <v>539109</v>
      </c>
      <c r="N32" s="173">
        <v>0</v>
      </c>
      <c r="O32" s="173">
        <v>0</v>
      </c>
      <c r="P32" s="173">
        <v>0</v>
      </c>
      <c r="Q32" s="173">
        <v>0</v>
      </c>
      <c r="R32" s="169" t="s">
        <v>216</v>
      </c>
      <c r="S32" s="173">
        <v>0</v>
      </c>
      <c r="T32" s="173">
        <v>0</v>
      </c>
      <c r="U32" s="169" t="s">
        <v>217</v>
      </c>
      <c r="V32" s="169" t="s">
        <v>316</v>
      </c>
      <c r="W32" s="169" t="s">
        <v>317</v>
      </c>
      <c r="X32" s="166" t="s">
        <v>220</v>
      </c>
      <c r="Y32" s="166" t="s">
        <v>69</v>
      </c>
      <c r="Z32" s="174">
        <f t="shared" si="0"/>
        <v>10135.249199999998</v>
      </c>
      <c r="AA32" s="174">
        <f t="shared" si="1"/>
        <v>549244.24919999996</v>
      </c>
      <c r="AB32" s="168" t="s">
        <v>160</v>
      </c>
      <c r="AC32" s="174">
        <f t="shared" si="2"/>
        <v>552586.72499999998</v>
      </c>
    </row>
    <row r="33" spans="1:29" x14ac:dyDescent="0.25">
      <c r="A33" s="169" t="s">
        <v>318</v>
      </c>
      <c r="B33" s="170" t="s">
        <v>20</v>
      </c>
      <c r="C33" s="171" t="s">
        <v>312</v>
      </c>
      <c r="D33" s="169" t="s">
        <v>313</v>
      </c>
      <c r="E33" s="169">
        <v>156</v>
      </c>
      <c r="F33" s="172" t="s">
        <v>314</v>
      </c>
      <c r="G33" s="172">
        <v>2022</v>
      </c>
      <c r="H33" s="169" t="s">
        <v>212</v>
      </c>
      <c r="I33" s="169" t="s">
        <v>254</v>
      </c>
      <c r="J33" s="169" t="s">
        <v>214</v>
      </c>
      <c r="K33" s="169" t="s">
        <v>144</v>
      </c>
      <c r="L33" s="171" t="s">
        <v>315</v>
      </c>
      <c r="M33" s="173">
        <v>794002</v>
      </c>
      <c r="N33" s="173">
        <v>0</v>
      </c>
      <c r="O33" s="173">
        <v>0</v>
      </c>
      <c r="P33" s="173">
        <v>0</v>
      </c>
      <c r="Q33" s="173">
        <v>0</v>
      </c>
      <c r="R33" s="169" t="s">
        <v>216</v>
      </c>
      <c r="S33" s="173">
        <v>0</v>
      </c>
      <c r="T33" s="173">
        <v>0</v>
      </c>
      <c r="U33" s="169" t="s">
        <v>217</v>
      </c>
      <c r="V33" s="169" t="s">
        <v>316</v>
      </c>
      <c r="W33" s="169" t="s">
        <v>317</v>
      </c>
      <c r="X33" s="166" t="s">
        <v>220</v>
      </c>
      <c r="Y33" s="166" t="s">
        <v>68</v>
      </c>
      <c r="Z33" s="174">
        <f t="shared" si="0"/>
        <v>14927.237599999999</v>
      </c>
      <c r="AA33" s="174">
        <f t="shared" si="1"/>
        <v>808929.23759999999</v>
      </c>
      <c r="AB33" s="168" t="s">
        <v>160</v>
      </c>
      <c r="AC33" s="174">
        <f t="shared" si="2"/>
        <v>813852.04999999993</v>
      </c>
    </row>
    <row r="34" spans="1:29" x14ac:dyDescent="0.25">
      <c r="A34" s="169" t="s">
        <v>319</v>
      </c>
      <c r="B34" s="170" t="s">
        <v>20</v>
      </c>
      <c r="C34" s="171" t="s">
        <v>320</v>
      </c>
      <c r="D34" s="169" t="s">
        <v>321</v>
      </c>
      <c r="E34" s="169">
        <v>155</v>
      </c>
      <c r="F34" s="172" t="s">
        <v>314</v>
      </c>
      <c r="G34" s="172">
        <v>2022</v>
      </c>
      <c r="H34" s="169" t="s">
        <v>212</v>
      </c>
      <c r="I34" s="169" t="s">
        <v>254</v>
      </c>
      <c r="J34" s="169" t="s">
        <v>214</v>
      </c>
      <c r="K34" s="169" t="s">
        <v>143</v>
      </c>
      <c r="L34" s="171" t="s">
        <v>322</v>
      </c>
      <c r="M34" s="173">
        <v>791510</v>
      </c>
      <c r="N34" s="173">
        <v>0</v>
      </c>
      <c r="O34" s="173">
        <v>0</v>
      </c>
      <c r="P34" s="173">
        <v>0</v>
      </c>
      <c r="Q34" s="173">
        <v>0</v>
      </c>
      <c r="R34" s="169" t="s">
        <v>216</v>
      </c>
      <c r="S34" s="173">
        <v>0</v>
      </c>
      <c r="T34" s="173">
        <v>0</v>
      </c>
      <c r="U34" s="169" t="s">
        <v>217</v>
      </c>
      <c r="V34" s="169" t="s">
        <v>323</v>
      </c>
      <c r="W34" s="169" t="s">
        <v>317</v>
      </c>
      <c r="X34" s="166" t="s">
        <v>220</v>
      </c>
      <c r="Y34" s="166" t="s">
        <v>69</v>
      </c>
      <c r="Z34" s="174">
        <f t="shared" si="0"/>
        <v>14880.387999999997</v>
      </c>
      <c r="AA34" s="174">
        <f t="shared" si="1"/>
        <v>806390.38800000004</v>
      </c>
      <c r="AB34" s="168" t="s">
        <v>159</v>
      </c>
      <c r="AC34" s="174">
        <f t="shared" si="2"/>
        <v>811297.74999999988</v>
      </c>
    </row>
    <row r="35" spans="1:29" x14ac:dyDescent="0.25">
      <c r="A35" s="169" t="s">
        <v>324</v>
      </c>
      <c r="B35" s="170" t="s">
        <v>20</v>
      </c>
      <c r="C35" s="171" t="s">
        <v>320</v>
      </c>
      <c r="D35" s="169" t="s">
        <v>321</v>
      </c>
      <c r="E35" s="169">
        <v>155</v>
      </c>
      <c r="F35" s="172" t="s">
        <v>314</v>
      </c>
      <c r="G35" s="172">
        <v>2022</v>
      </c>
      <c r="H35" s="169" t="s">
        <v>212</v>
      </c>
      <c r="I35" s="169" t="s">
        <v>254</v>
      </c>
      <c r="J35" s="169" t="s">
        <v>214</v>
      </c>
      <c r="K35" s="169" t="s">
        <v>144</v>
      </c>
      <c r="L35" s="171" t="s">
        <v>322</v>
      </c>
      <c r="M35" s="173">
        <v>959637</v>
      </c>
      <c r="N35" s="173">
        <v>0</v>
      </c>
      <c r="O35" s="173">
        <v>0</v>
      </c>
      <c r="P35" s="173">
        <v>0</v>
      </c>
      <c r="Q35" s="173">
        <v>0</v>
      </c>
      <c r="R35" s="169" t="s">
        <v>216</v>
      </c>
      <c r="S35" s="173">
        <v>0</v>
      </c>
      <c r="T35" s="173">
        <v>0</v>
      </c>
      <c r="U35" s="169" t="s">
        <v>217</v>
      </c>
      <c r="V35" s="169" t="s">
        <v>323</v>
      </c>
      <c r="W35" s="169" t="s">
        <v>317</v>
      </c>
      <c r="X35" s="166" t="s">
        <v>220</v>
      </c>
      <c r="Y35" s="166" t="s">
        <v>68</v>
      </c>
      <c r="Z35" s="174">
        <f t="shared" si="0"/>
        <v>18041.175599999999</v>
      </c>
      <c r="AA35" s="174">
        <f t="shared" si="1"/>
        <v>977678.17559999996</v>
      </c>
      <c r="AB35" s="168" t="s">
        <v>159</v>
      </c>
      <c r="AC35" s="174">
        <f t="shared" si="2"/>
        <v>983627.92499999993</v>
      </c>
    </row>
    <row r="36" spans="1:29" x14ac:dyDescent="0.25">
      <c r="A36" s="169" t="s">
        <v>325</v>
      </c>
      <c r="B36" s="170" t="s">
        <v>20</v>
      </c>
      <c r="C36" s="171" t="s">
        <v>326</v>
      </c>
      <c r="D36" s="169" t="s">
        <v>327</v>
      </c>
      <c r="E36" s="169">
        <v>109</v>
      </c>
      <c r="F36" s="172" t="s">
        <v>314</v>
      </c>
      <c r="G36" s="172">
        <v>2022</v>
      </c>
      <c r="H36" s="169" t="s">
        <v>212</v>
      </c>
      <c r="I36" s="169" t="s">
        <v>254</v>
      </c>
      <c r="J36" s="169" t="s">
        <v>214</v>
      </c>
      <c r="K36" s="169" t="s">
        <v>143</v>
      </c>
      <c r="L36" s="171" t="s">
        <v>328</v>
      </c>
      <c r="M36" s="173">
        <v>634865</v>
      </c>
      <c r="N36" s="173">
        <v>0</v>
      </c>
      <c r="O36" s="173">
        <v>0</v>
      </c>
      <c r="P36" s="173">
        <v>0</v>
      </c>
      <c r="Q36" s="173">
        <v>0</v>
      </c>
      <c r="R36" s="169" t="s">
        <v>216</v>
      </c>
      <c r="S36" s="173">
        <v>0</v>
      </c>
      <c r="T36" s="173">
        <v>0</v>
      </c>
      <c r="U36" s="169" t="s">
        <v>217</v>
      </c>
      <c r="V36" s="169" t="s">
        <v>329</v>
      </c>
      <c r="W36" s="169" t="s">
        <v>330</v>
      </c>
      <c r="X36" s="166" t="s">
        <v>220</v>
      </c>
      <c r="Y36" s="166" t="s">
        <v>69</v>
      </c>
      <c r="Z36" s="174">
        <f t="shared" si="0"/>
        <v>11935.461999999998</v>
      </c>
      <c r="AA36" s="174">
        <f t="shared" si="1"/>
        <v>646800.46199999994</v>
      </c>
      <c r="AB36" s="168" t="s">
        <v>161</v>
      </c>
      <c r="AC36" s="174">
        <f t="shared" si="2"/>
        <v>650736.625</v>
      </c>
    </row>
    <row r="37" spans="1:29" x14ac:dyDescent="0.25">
      <c r="A37" s="169" t="s">
        <v>331</v>
      </c>
      <c r="B37" s="170" t="s">
        <v>20</v>
      </c>
      <c r="C37" s="171" t="s">
        <v>326</v>
      </c>
      <c r="D37" s="169" t="s">
        <v>327</v>
      </c>
      <c r="E37" s="169">
        <v>109</v>
      </c>
      <c r="F37" s="172" t="s">
        <v>314</v>
      </c>
      <c r="G37" s="172">
        <v>2022</v>
      </c>
      <c r="H37" s="169" t="s">
        <v>212</v>
      </c>
      <c r="I37" s="169" t="s">
        <v>254</v>
      </c>
      <c r="J37" s="169" t="s">
        <v>214</v>
      </c>
      <c r="K37" s="169" t="s">
        <v>144</v>
      </c>
      <c r="L37" s="171" t="s">
        <v>332</v>
      </c>
      <c r="M37" s="173">
        <v>827530</v>
      </c>
      <c r="N37" s="173">
        <v>0</v>
      </c>
      <c r="O37" s="173">
        <v>0</v>
      </c>
      <c r="P37" s="173">
        <v>0</v>
      </c>
      <c r="Q37" s="173">
        <v>0</v>
      </c>
      <c r="R37" s="169" t="s">
        <v>216</v>
      </c>
      <c r="S37" s="173">
        <v>0</v>
      </c>
      <c r="T37" s="173">
        <v>0</v>
      </c>
      <c r="U37" s="169" t="s">
        <v>217</v>
      </c>
      <c r="V37" s="169" t="s">
        <v>329</v>
      </c>
      <c r="W37" s="169" t="s">
        <v>330</v>
      </c>
      <c r="X37" s="166" t="s">
        <v>220</v>
      </c>
      <c r="Y37" s="166" t="s">
        <v>68</v>
      </c>
      <c r="Z37" s="174">
        <f t="shared" si="0"/>
        <v>15557.563999999998</v>
      </c>
      <c r="AA37" s="174">
        <f t="shared" si="1"/>
        <v>843087.56400000001</v>
      </c>
      <c r="AB37" s="168" t="s">
        <v>161</v>
      </c>
      <c r="AC37" s="174">
        <f t="shared" si="2"/>
        <v>848218.24999999988</v>
      </c>
    </row>
    <row r="38" spans="1:29" x14ac:dyDescent="0.25">
      <c r="A38" s="169" t="s">
        <v>333</v>
      </c>
      <c r="B38" s="170" t="s">
        <v>18</v>
      </c>
      <c r="C38" s="171" t="s">
        <v>334</v>
      </c>
      <c r="D38" s="169" t="s">
        <v>335</v>
      </c>
      <c r="E38" s="169" t="s">
        <v>336</v>
      </c>
      <c r="F38" s="172" t="s">
        <v>337</v>
      </c>
      <c r="G38" s="172">
        <v>2022</v>
      </c>
      <c r="H38" s="169" t="s">
        <v>212</v>
      </c>
      <c r="I38" s="169" t="s">
        <v>254</v>
      </c>
      <c r="J38" s="169" t="s">
        <v>214</v>
      </c>
      <c r="K38" s="169" t="s">
        <v>143</v>
      </c>
      <c r="L38" s="171" t="s">
        <v>338</v>
      </c>
      <c r="M38" s="173">
        <v>423743</v>
      </c>
      <c r="N38" s="173">
        <v>0</v>
      </c>
      <c r="O38" s="173">
        <v>0</v>
      </c>
      <c r="P38" s="173">
        <v>0</v>
      </c>
      <c r="Q38" s="173">
        <v>0</v>
      </c>
      <c r="R38" s="169" t="s">
        <v>216</v>
      </c>
      <c r="S38" s="173">
        <v>0</v>
      </c>
      <c r="T38" s="173">
        <v>0</v>
      </c>
      <c r="U38" s="169" t="s">
        <v>217</v>
      </c>
      <c r="V38" s="169" t="s">
        <v>339</v>
      </c>
      <c r="W38" s="169" t="s">
        <v>340</v>
      </c>
      <c r="X38" s="166" t="s">
        <v>220</v>
      </c>
      <c r="Y38" s="166" t="s">
        <v>69</v>
      </c>
      <c r="Z38" s="174">
        <f t="shared" si="0"/>
        <v>7966.3683999999985</v>
      </c>
      <c r="AA38" s="174">
        <f t="shared" si="1"/>
        <v>431709.36839999998</v>
      </c>
      <c r="AB38" s="168" t="s">
        <v>163</v>
      </c>
      <c r="AC38" s="174">
        <f t="shared" si="2"/>
        <v>434336.57499999995</v>
      </c>
    </row>
    <row r="39" spans="1:29" x14ac:dyDescent="0.25">
      <c r="A39" s="169" t="s">
        <v>341</v>
      </c>
      <c r="B39" s="170" t="s">
        <v>18</v>
      </c>
      <c r="C39" s="171" t="s">
        <v>334</v>
      </c>
      <c r="D39" s="169" t="s">
        <v>335</v>
      </c>
      <c r="E39" s="169" t="s">
        <v>336</v>
      </c>
      <c r="F39" s="172" t="s">
        <v>337</v>
      </c>
      <c r="G39" s="172">
        <v>2022</v>
      </c>
      <c r="H39" s="169" t="s">
        <v>212</v>
      </c>
      <c r="I39" s="169" t="s">
        <v>254</v>
      </c>
      <c r="J39" s="169" t="s">
        <v>214</v>
      </c>
      <c r="K39" s="169" t="s">
        <v>144</v>
      </c>
      <c r="L39" s="171" t="s">
        <v>338</v>
      </c>
      <c r="M39" s="173">
        <v>647582</v>
      </c>
      <c r="N39" s="173">
        <v>0</v>
      </c>
      <c r="O39" s="173">
        <v>0</v>
      </c>
      <c r="P39" s="173">
        <v>0</v>
      </c>
      <c r="Q39" s="173">
        <v>0</v>
      </c>
      <c r="R39" s="169" t="s">
        <v>216</v>
      </c>
      <c r="S39" s="173">
        <v>0</v>
      </c>
      <c r="T39" s="173">
        <v>0</v>
      </c>
      <c r="U39" s="169" t="s">
        <v>217</v>
      </c>
      <c r="V39" s="169" t="s">
        <v>339</v>
      </c>
      <c r="W39" s="169" t="s">
        <v>340</v>
      </c>
      <c r="X39" s="166" t="s">
        <v>220</v>
      </c>
      <c r="Y39" s="166" t="s">
        <v>68</v>
      </c>
      <c r="Z39" s="174">
        <f t="shared" si="0"/>
        <v>12174.541599999999</v>
      </c>
      <c r="AA39" s="174">
        <f t="shared" si="1"/>
        <v>659756.5416</v>
      </c>
      <c r="AB39" s="168" t="s">
        <v>163</v>
      </c>
      <c r="AC39" s="174">
        <f t="shared" si="2"/>
        <v>663771.54999999993</v>
      </c>
    </row>
    <row r="40" spans="1:29" x14ac:dyDescent="0.25">
      <c r="A40" s="169" t="s">
        <v>342</v>
      </c>
      <c r="B40" s="170" t="s">
        <v>18</v>
      </c>
      <c r="C40" s="171" t="s">
        <v>343</v>
      </c>
      <c r="D40" s="169" t="s">
        <v>112</v>
      </c>
      <c r="E40" s="169" t="s">
        <v>344</v>
      </c>
      <c r="F40" s="172" t="s">
        <v>345</v>
      </c>
      <c r="G40" s="172">
        <v>2022</v>
      </c>
      <c r="H40" s="169" t="s">
        <v>212</v>
      </c>
      <c r="I40" s="169" t="s">
        <v>254</v>
      </c>
      <c r="J40" s="169" t="s">
        <v>214</v>
      </c>
      <c r="K40" s="169" t="s">
        <v>143</v>
      </c>
      <c r="L40" s="171" t="s">
        <v>346</v>
      </c>
      <c r="M40" s="173">
        <v>763839</v>
      </c>
      <c r="N40" s="173">
        <v>0</v>
      </c>
      <c r="O40" s="173">
        <v>0</v>
      </c>
      <c r="P40" s="173">
        <v>0</v>
      </c>
      <c r="Q40" s="173">
        <v>0</v>
      </c>
      <c r="R40" s="169" t="s">
        <v>216</v>
      </c>
      <c r="S40" s="173">
        <v>0</v>
      </c>
      <c r="T40" s="173">
        <v>0</v>
      </c>
      <c r="U40" s="169" t="s">
        <v>217</v>
      </c>
      <c r="V40" s="169" t="s">
        <v>347</v>
      </c>
      <c r="W40" s="169" t="s">
        <v>340</v>
      </c>
      <c r="X40" s="166" t="s">
        <v>220</v>
      </c>
      <c r="Y40" s="166" t="s">
        <v>69</v>
      </c>
      <c r="Z40" s="174">
        <f t="shared" si="0"/>
        <v>14360.173199999997</v>
      </c>
      <c r="AA40" s="174">
        <f t="shared" si="1"/>
        <v>778199.17319999996</v>
      </c>
      <c r="AB40" s="168" t="s">
        <v>162</v>
      </c>
      <c r="AC40" s="174">
        <f t="shared" si="2"/>
        <v>782934.97499999998</v>
      </c>
    </row>
    <row r="41" spans="1:29" x14ac:dyDescent="0.25">
      <c r="A41" s="169" t="s">
        <v>348</v>
      </c>
      <c r="B41" s="170" t="s">
        <v>18</v>
      </c>
      <c r="C41" s="171" t="s">
        <v>343</v>
      </c>
      <c r="D41" s="169" t="s">
        <v>112</v>
      </c>
      <c r="E41" s="169" t="s">
        <v>344</v>
      </c>
      <c r="F41" s="172" t="s">
        <v>345</v>
      </c>
      <c r="G41" s="172">
        <v>2022</v>
      </c>
      <c r="H41" s="169" t="s">
        <v>212</v>
      </c>
      <c r="I41" s="169" t="s">
        <v>254</v>
      </c>
      <c r="J41" s="169" t="s">
        <v>214</v>
      </c>
      <c r="K41" s="169" t="s">
        <v>144</v>
      </c>
      <c r="L41" s="171" t="s">
        <v>346</v>
      </c>
      <c r="M41" s="173">
        <v>1027356</v>
      </c>
      <c r="N41" s="173">
        <v>0</v>
      </c>
      <c r="O41" s="173">
        <v>0</v>
      </c>
      <c r="P41" s="173">
        <v>0</v>
      </c>
      <c r="Q41" s="173">
        <v>0</v>
      </c>
      <c r="R41" s="169" t="s">
        <v>216</v>
      </c>
      <c r="S41" s="173">
        <v>0</v>
      </c>
      <c r="T41" s="173">
        <v>0</v>
      </c>
      <c r="U41" s="169" t="s">
        <v>217</v>
      </c>
      <c r="V41" s="169" t="s">
        <v>347</v>
      </c>
      <c r="W41" s="169" t="s">
        <v>340</v>
      </c>
      <c r="X41" s="166" t="s">
        <v>220</v>
      </c>
      <c r="Y41" s="166" t="s">
        <v>68</v>
      </c>
      <c r="Z41" s="174">
        <f t="shared" si="0"/>
        <v>19314.292799999996</v>
      </c>
      <c r="AA41" s="174">
        <f t="shared" si="1"/>
        <v>1046670.2927999999</v>
      </c>
      <c r="AB41" s="168" t="s">
        <v>162</v>
      </c>
      <c r="AC41" s="174">
        <f t="shared" si="2"/>
        <v>1053039.8999999999</v>
      </c>
    </row>
    <row r="42" spans="1:29" x14ac:dyDescent="0.25">
      <c r="A42" s="169" t="s">
        <v>349</v>
      </c>
      <c r="B42" s="170" t="s">
        <v>16</v>
      </c>
      <c r="C42" s="171" t="s">
        <v>350</v>
      </c>
      <c r="D42" s="169" t="s">
        <v>351</v>
      </c>
      <c r="E42" s="169">
        <v>324000996</v>
      </c>
      <c r="F42" s="172" t="s">
        <v>352</v>
      </c>
      <c r="G42" s="172">
        <v>2022</v>
      </c>
      <c r="H42" s="169" t="s">
        <v>212</v>
      </c>
      <c r="I42" s="169" t="s">
        <v>213</v>
      </c>
      <c r="J42" s="169" t="s">
        <v>214</v>
      </c>
      <c r="K42" s="169" t="s">
        <v>43</v>
      </c>
      <c r="L42" s="171" t="s">
        <v>353</v>
      </c>
      <c r="M42" s="173">
        <v>2452304</v>
      </c>
      <c r="N42" s="173">
        <v>0</v>
      </c>
      <c r="O42" s="173">
        <v>0</v>
      </c>
      <c r="P42" s="173">
        <v>0</v>
      </c>
      <c r="Q42" s="173">
        <v>0</v>
      </c>
      <c r="R42" s="169" t="s">
        <v>216</v>
      </c>
      <c r="S42" s="173">
        <v>0</v>
      </c>
      <c r="T42" s="173">
        <v>0</v>
      </c>
      <c r="U42" s="169" t="s">
        <v>217</v>
      </c>
      <c r="V42" s="169" t="s">
        <v>354</v>
      </c>
      <c r="W42" s="169" t="s">
        <v>355</v>
      </c>
      <c r="X42" s="166" t="s">
        <v>220</v>
      </c>
      <c r="Y42" s="166" t="s">
        <v>80</v>
      </c>
      <c r="Z42" s="174">
        <f t="shared" si="0"/>
        <v>46103.31519999999</v>
      </c>
      <c r="AA42" s="174">
        <f t="shared" si="1"/>
        <v>2498407.3152000001</v>
      </c>
      <c r="AB42" s="168" t="s">
        <v>166</v>
      </c>
      <c r="AC42" s="174">
        <f t="shared" si="2"/>
        <v>2513611.5999999996</v>
      </c>
    </row>
    <row r="43" spans="1:29" x14ac:dyDescent="0.25">
      <c r="A43" s="169" t="s">
        <v>356</v>
      </c>
      <c r="B43" s="170" t="s">
        <v>16</v>
      </c>
      <c r="C43" s="171" t="s">
        <v>357</v>
      </c>
      <c r="D43" s="169" t="s">
        <v>358</v>
      </c>
      <c r="E43" s="169">
        <v>324026321</v>
      </c>
      <c r="F43" s="172" t="s">
        <v>314</v>
      </c>
      <c r="G43" s="172">
        <v>2022</v>
      </c>
      <c r="H43" s="169" t="s">
        <v>212</v>
      </c>
      <c r="I43" s="169" t="s">
        <v>254</v>
      </c>
      <c r="J43" s="169" t="s">
        <v>214</v>
      </c>
      <c r="K43" s="169" t="s">
        <v>143</v>
      </c>
      <c r="L43" s="171" t="s">
        <v>359</v>
      </c>
      <c r="M43" s="173">
        <v>3174257</v>
      </c>
      <c r="N43" s="173">
        <v>0</v>
      </c>
      <c r="O43" s="173">
        <v>0</v>
      </c>
      <c r="P43" s="173">
        <v>0</v>
      </c>
      <c r="Q43" s="173">
        <v>0</v>
      </c>
      <c r="R43" s="169" t="s">
        <v>216</v>
      </c>
      <c r="S43" s="173">
        <v>0</v>
      </c>
      <c r="T43" s="173">
        <v>0</v>
      </c>
      <c r="U43" s="169" t="s">
        <v>217</v>
      </c>
      <c r="V43" s="169" t="s">
        <v>360</v>
      </c>
      <c r="W43" s="169" t="s">
        <v>355</v>
      </c>
      <c r="X43" s="166" t="s">
        <v>220</v>
      </c>
      <c r="Y43" s="166" t="s">
        <v>69</v>
      </c>
      <c r="Z43" s="174">
        <f t="shared" si="0"/>
        <v>59676.031599999995</v>
      </c>
      <c r="AA43" s="174">
        <f t="shared" si="1"/>
        <v>3233933.0315999999</v>
      </c>
      <c r="AB43" s="168" t="s">
        <v>164</v>
      </c>
      <c r="AC43" s="174">
        <f t="shared" si="2"/>
        <v>3253613.4249999998</v>
      </c>
    </row>
    <row r="44" spans="1:29" x14ac:dyDescent="0.25">
      <c r="A44" s="169" t="s">
        <v>361</v>
      </c>
      <c r="B44" s="170" t="s">
        <v>16</v>
      </c>
      <c r="C44" s="171" t="s">
        <v>357</v>
      </c>
      <c r="D44" s="169" t="s">
        <v>358</v>
      </c>
      <c r="E44" s="169">
        <v>324026321</v>
      </c>
      <c r="F44" s="172" t="s">
        <v>314</v>
      </c>
      <c r="G44" s="172">
        <v>2022</v>
      </c>
      <c r="H44" s="169" t="s">
        <v>212</v>
      </c>
      <c r="I44" s="169" t="s">
        <v>254</v>
      </c>
      <c r="J44" s="169" t="s">
        <v>214</v>
      </c>
      <c r="K44" s="169" t="s">
        <v>144</v>
      </c>
      <c r="L44" s="171" t="s">
        <v>359</v>
      </c>
      <c r="M44" s="173">
        <v>729403</v>
      </c>
      <c r="N44" s="173">
        <v>0</v>
      </c>
      <c r="O44" s="173">
        <v>0</v>
      </c>
      <c r="P44" s="173">
        <v>0</v>
      </c>
      <c r="Q44" s="173">
        <v>0</v>
      </c>
      <c r="R44" s="169" t="s">
        <v>216</v>
      </c>
      <c r="S44" s="173">
        <v>0</v>
      </c>
      <c r="T44" s="173">
        <v>0</v>
      </c>
      <c r="U44" s="169" t="s">
        <v>217</v>
      </c>
      <c r="V44" s="169" t="s">
        <v>360</v>
      </c>
      <c r="W44" s="169" t="s">
        <v>355</v>
      </c>
      <c r="X44" s="166" t="s">
        <v>220</v>
      </c>
      <c r="Y44" s="166" t="s">
        <v>68</v>
      </c>
      <c r="Z44" s="174">
        <f t="shared" si="0"/>
        <v>13712.776399999999</v>
      </c>
      <c r="AA44" s="174">
        <f t="shared" si="1"/>
        <v>743115.77639999997</v>
      </c>
      <c r="AB44" s="168" t="s">
        <v>164</v>
      </c>
      <c r="AC44" s="174">
        <f t="shared" si="2"/>
        <v>747638.07499999995</v>
      </c>
    </row>
    <row r="45" spans="1:29" x14ac:dyDescent="0.25">
      <c r="A45" s="169" t="s">
        <v>362</v>
      </c>
      <c r="B45" s="170" t="s">
        <v>16</v>
      </c>
      <c r="C45" s="171" t="s">
        <v>350</v>
      </c>
      <c r="D45" s="169" t="s">
        <v>351</v>
      </c>
      <c r="E45" s="169">
        <v>324028981</v>
      </c>
      <c r="F45" s="172" t="s">
        <v>363</v>
      </c>
      <c r="G45" s="172">
        <v>2022</v>
      </c>
      <c r="H45" s="169" t="s">
        <v>212</v>
      </c>
      <c r="I45" s="169" t="s">
        <v>254</v>
      </c>
      <c r="J45" s="169" t="s">
        <v>214</v>
      </c>
      <c r="K45" s="169" t="s">
        <v>143</v>
      </c>
      <c r="L45" s="171" t="s">
        <v>364</v>
      </c>
      <c r="M45" s="173">
        <v>1295706</v>
      </c>
      <c r="N45" s="173">
        <v>0</v>
      </c>
      <c r="O45" s="173">
        <v>0</v>
      </c>
      <c r="P45" s="173">
        <v>0</v>
      </c>
      <c r="Q45" s="173">
        <v>0</v>
      </c>
      <c r="R45" s="169" t="s">
        <v>216</v>
      </c>
      <c r="S45" s="173">
        <v>0</v>
      </c>
      <c r="T45" s="173">
        <v>0</v>
      </c>
      <c r="U45" s="169" t="s">
        <v>217</v>
      </c>
      <c r="V45" s="169" t="s">
        <v>365</v>
      </c>
      <c r="W45" s="169" t="s">
        <v>355</v>
      </c>
      <c r="X45" s="166" t="s">
        <v>220</v>
      </c>
      <c r="Y45" s="166" t="s">
        <v>69</v>
      </c>
      <c r="Z45" s="174">
        <f t="shared" si="0"/>
        <v>24359.272799999995</v>
      </c>
      <c r="AA45" s="174">
        <f t="shared" si="1"/>
        <v>1320065.2727999999</v>
      </c>
      <c r="AB45" s="168" t="s">
        <v>166</v>
      </c>
      <c r="AC45" s="174">
        <f t="shared" si="2"/>
        <v>1328098.6499999999</v>
      </c>
    </row>
    <row r="46" spans="1:29" x14ac:dyDescent="0.25">
      <c r="A46" s="169" t="s">
        <v>366</v>
      </c>
      <c r="B46" s="170" t="s">
        <v>16</v>
      </c>
      <c r="C46" s="171" t="s">
        <v>350</v>
      </c>
      <c r="D46" s="169" t="s">
        <v>351</v>
      </c>
      <c r="E46" s="169">
        <v>324028981</v>
      </c>
      <c r="F46" s="172" t="s">
        <v>363</v>
      </c>
      <c r="G46" s="172">
        <v>2022</v>
      </c>
      <c r="H46" s="169" t="s">
        <v>212</v>
      </c>
      <c r="I46" s="169" t="s">
        <v>254</v>
      </c>
      <c r="J46" s="169" t="s">
        <v>214</v>
      </c>
      <c r="K46" s="169" t="s">
        <v>144</v>
      </c>
      <c r="L46" s="171" t="s">
        <v>364</v>
      </c>
      <c r="M46" s="173">
        <v>1524497</v>
      </c>
      <c r="N46" s="173">
        <v>0</v>
      </c>
      <c r="O46" s="173">
        <v>0</v>
      </c>
      <c r="P46" s="173">
        <v>0</v>
      </c>
      <c r="Q46" s="173">
        <v>0</v>
      </c>
      <c r="R46" s="169" t="s">
        <v>216</v>
      </c>
      <c r="S46" s="173">
        <v>0</v>
      </c>
      <c r="T46" s="173">
        <v>0</v>
      </c>
      <c r="U46" s="169" t="s">
        <v>217</v>
      </c>
      <c r="V46" s="169" t="s">
        <v>365</v>
      </c>
      <c r="W46" s="169" t="s">
        <v>355</v>
      </c>
      <c r="X46" s="166" t="s">
        <v>220</v>
      </c>
      <c r="Y46" s="166" t="s">
        <v>68</v>
      </c>
      <c r="Z46" s="174">
        <f t="shared" si="0"/>
        <v>28660.543599999997</v>
      </c>
      <c r="AA46" s="174">
        <f t="shared" si="1"/>
        <v>1553157.5436</v>
      </c>
      <c r="AB46" s="168" t="s">
        <v>166</v>
      </c>
      <c r="AC46" s="174">
        <f t="shared" si="2"/>
        <v>1562609.4249999998</v>
      </c>
    </row>
    <row r="47" spans="1:29" x14ac:dyDescent="0.25">
      <c r="A47" s="169" t="s">
        <v>367</v>
      </c>
      <c r="B47" s="170" t="s">
        <v>16</v>
      </c>
      <c r="C47" s="171" t="s">
        <v>357</v>
      </c>
      <c r="D47" s="169" t="s">
        <v>358</v>
      </c>
      <c r="E47" s="169">
        <v>324016201</v>
      </c>
      <c r="F47" s="172" t="s">
        <v>363</v>
      </c>
      <c r="G47" s="172">
        <v>2022</v>
      </c>
      <c r="H47" s="169" t="s">
        <v>212</v>
      </c>
      <c r="I47" s="169" t="s">
        <v>254</v>
      </c>
      <c r="J47" s="169" t="s">
        <v>214</v>
      </c>
      <c r="K47" s="169" t="s">
        <v>368</v>
      </c>
      <c r="L47" s="171" t="s">
        <v>369</v>
      </c>
      <c r="M47" s="173">
        <v>1549278</v>
      </c>
      <c r="N47" s="173">
        <v>0</v>
      </c>
      <c r="O47" s="173">
        <v>0</v>
      </c>
      <c r="P47" s="173">
        <v>0</v>
      </c>
      <c r="Q47" s="173">
        <v>0</v>
      </c>
      <c r="R47" s="169" t="s">
        <v>216</v>
      </c>
      <c r="S47" s="173">
        <v>0</v>
      </c>
      <c r="T47" s="173">
        <v>0</v>
      </c>
      <c r="U47" s="169" t="s">
        <v>217</v>
      </c>
      <c r="V47" s="169" t="s">
        <v>370</v>
      </c>
      <c r="W47" s="169" t="s">
        <v>355</v>
      </c>
      <c r="X47" s="166" t="s">
        <v>220</v>
      </c>
      <c r="Y47" s="166" t="s">
        <v>56</v>
      </c>
      <c r="Z47" s="174">
        <f t="shared" si="0"/>
        <v>29126.426399999997</v>
      </c>
      <c r="AA47" s="174">
        <f t="shared" si="1"/>
        <v>1578404.4264</v>
      </c>
      <c r="AB47" s="168" t="s">
        <v>164</v>
      </c>
      <c r="AC47" s="174">
        <f t="shared" si="2"/>
        <v>1588009.95</v>
      </c>
    </row>
    <row r="48" spans="1:29" x14ac:dyDescent="0.25">
      <c r="A48" s="169" t="s">
        <v>371</v>
      </c>
      <c r="B48" s="170" t="s">
        <v>16</v>
      </c>
      <c r="C48" s="171" t="s">
        <v>350</v>
      </c>
      <c r="D48" s="169" t="s">
        <v>351</v>
      </c>
      <c r="E48" s="169">
        <v>717005370</v>
      </c>
      <c r="F48" s="172" t="s">
        <v>352</v>
      </c>
      <c r="G48" s="172">
        <v>2022</v>
      </c>
      <c r="H48" s="169" t="s">
        <v>212</v>
      </c>
      <c r="I48" s="169" t="s">
        <v>254</v>
      </c>
      <c r="J48" s="169" t="s">
        <v>214</v>
      </c>
      <c r="K48" s="169" t="s">
        <v>255</v>
      </c>
      <c r="L48" s="171" t="s">
        <v>372</v>
      </c>
      <c r="M48" s="173">
        <v>136120</v>
      </c>
      <c r="N48" s="173">
        <v>0</v>
      </c>
      <c r="O48" s="173">
        <v>0</v>
      </c>
      <c r="P48" s="173">
        <v>0</v>
      </c>
      <c r="Q48" s="173">
        <v>0</v>
      </c>
      <c r="R48" s="169" t="s">
        <v>216</v>
      </c>
      <c r="S48" s="173">
        <v>0</v>
      </c>
      <c r="T48" s="173">
        <v>0</v>
      </c>
      <c r="U48" s="169" t="s">
        <v>217</v>
      </c>
      <c r="V48" s="169" t="s">
        <v>373</v>
      </c>
      <c r="W48" s="169" t="s">
        <v>374</v>
      </c>
      <c r="X48" s="166" t="s">
        <v>220</v>
      </c>
      <c r="Y48" s="166" t="s">
        <v>85</v>
      </c>
      <c r="Z48" s="174">
        <f t="shared" si="0"/>
        <v>2559.0559999999996</v>
      </c>
      <c r="AA48" s="174">
        <f t="shared" si="1"/>
        <v>138679.05600000001</v>
      </c>
      <c r="AB48" s="168" t="s">
        <v>166</v>
      </c>
      <c r="AC48" s="174">
        <f t="shared" si="2"/>
        <v>139523</v>
      </c>
    </row>
    <row r="49" spans="1:29" x14ac:dyDescent="0.25">
      <c r="A49" s="169" t="s">
        <v>375</v>
      </c>
      <c r="B49" s="170" t="s">
        <v>14</v>
      </c>
      <c r="C49" s="171" t="s">
        <v>376</v>
      </c>
      <c r="D49" s="169" t="s">
        <v>377</v>
      </c>
      <c r="E49" s="169">
        <v>167</v>
      </c>
      <c r="F49" s="172" t="s">
        <v>378</v>
      </c>
      <c r="G49" s="172">
        <v>2022</v>
      </c>
      <c r="H49" s="169" t="s">
        <v>212</v>
      </c>
      <c r="I49" s="169" t="s">
        <v>254</v>
      </c>
      <c r="J49" s="169" t="s">
        <v>214</v>
      </c>
      <c r="K49" s="169" t="s">
        <v>143</v>
      </c>
      <c r="L49" s="171" t="s">
        <v>379</v>
      </c>
      <c r="M49" s="173">
        <v>222360.62</v>
      </c>
      <c r="N49" s="173">
        <v>0</v>
      </c>
      <c r="O49" s="173">
        <v>0</v>
      </c>
      <c r="P49" s="173">
        <v>0</v>
      </c>
      <c r="Q49" s="173">
        <v>0</v>
      </c>
      <c r="R49" s="169" t="s">
        <v>216</v>
      </c>
      <c r="S49" s="173">
        <v>0</v>
      </c>
      <c r="T49" s="173">
        <v>0</v>
      </c>
      <c r="U49" s="169" t="s">
        <v>217</v>
      </c>
      <c r="V49" s="169" t="s">
        <v>380</v>
      </c>
      <c r="W49" s="169" t="s">
        <v>381</v>
      </c>
      <c r="X49" s="166" t="s">
        <v>220</v>
      </c>
      <c r="Y49" s="166" t="s">
        <v>69</v>
      </c>
      <c r="Z49" s="174">
        <f t="shared" si="0"/>
        <v>4180.3796559999992</v>
      </c>
      <c r="AA49" s="174">
        <f t="shared" si="1"/>
        <v>226540.999656</v>
      </c>
      <c r="AB49" s="168" t="s">
        <v>168</v>
      </c>
      <c r="AC49" s="174">
        <f t="shared" si="2"/>
        <v>227919.63549999997</v>
      </c>
    </row>
    <row r="50" spans="1:29" x14ac:dyDescent="0.25">
      <c r="A50" s="169" t="s">
        <v>382</v>
      </c>
      <c r="B50" s="170" t="s">
        <v>14</v>
      </c>
      <c r="C50" s="171" t="s">
        <v>376</v>
      </c>
      <c r="D50" s="169" t="s">
        <v>377</v>
      </c>
      <c r="E50" s="169">
        <v>167</v>
      </c>
      <c r="F50" s="172" t="s">
        <v>378</v>
      </c>
      <c r="G50" s="172">
        <v>2022</v>
      </c>
      <c r="H50" s="169" t="s">
        <v>212</v>
      </c>
      <c r="I50" s="169" t="s">
        <v>254</v>
      </c>
      <c r="J50" s="169" t="s">
        <v>214</v>
      </c>
      <c r="K50" s="169" t="s">
        <v>144</v>
      </c>
      <c r="L50" s="171" t="s">
        <v>379</v>
      </c>
      <c r="M50" s="173">
        <v>1069196.96</v>
      </c>
      <c r="N50" s="173">
        <v>0</v>
      </c>
      <c r="O50" s="173">
        <v>0</v>
      </c>
      <c r="P50" s="173">
        <v>0</v>
      </c>
      <c r="Q50" s="173">
        <v>0</v>
      </c>
      <c r="R50" s="169" t="s">
        <v>216</v>
      </c>
      <c r="S50" s="173">
        <v>0</v>
      </c>
      <c r="T50" s="173">
        <v>0</v>
      </c>
      <c r="U50" s="169" t="s">
        <v>217</v>
      </c>
      <c r="V50" s="169" t="s">
        <v>380</v>
      </c>
      <c r="W50" s="169" t="s">
        <v>381</v>
      </c>
      <c r="X50" s="166" t="s">
        <v>220</v>
      </c>
      <c r="Y50" s="166" t="s">
        <v>68</v>
      </c>
      <c r="Z50" s="174">
        <f t="shared" si="0"/>
        <v>20100.902847999998</v>
      </c>
      <c r="AA50" s="174">
        <f t="shared" si="1"/>
        <v>1089297.8628479999</v>
      </c>
      <c r="AB50" s="168" t="s">
        <v>168</v>
      </c>
      <c r="AC50" s="174">
        <f t="shared" si="2"/>
        <v>1095926.8839999998</v>
      </c>
    </row>
    <row r="51" spans="1:29" x14ac:dyDescent="0.25">
      <c r="A51" s="169" t="s">
        <v>383</v>
      </c>
      <c r="B51" s="170" t="s">
        <v>12</v>
      </c>
      <c r="C51" s="171" t="s">
        <v>384</v>
      </c>
      <c r="D51" s="169" t="s">
        <v>385</v>
      </c>
      <c r="E51" s="169" t="s">
        <v>386</v>
      </c>
      <c r="F51" s="172" t="s">
        <v>211</v>
      </c>
      <c r="G51" s="172">
        <v>2022</v>
      </c>
      <c r="H51" s="169" t="s">
        <v>212</v>
      </c>
      <c r="I51" s="169" t="s">
        <v>254</v>
      </c>
      <c r="J51" s="169" t="s">
        <v>214</v>
      </c>
      <c r="K51" s="169" t="s">
        <v>368</v>
      </c>
      <c r="L51" s="171" t="s">
        <v>387</v>
      </c>
      <c r="M51" s="173">
        <v>755938.61</v>
      </c>
      <c r="N51" s="173">
        <v>0</v>
      </c>
      <c r="O51" s="173">
        <v>0</v>
      </c>
      <c r="P51" s="173">
        <v>0</v>
      </c>
      <c r="Q51" s="173">
        <v>0</v>
      </c>
      <c r="R51" s="169" t="s">
        <v>216</v>
      </c>
      <c r="S51" s="173">
        <v>0</v>
      </c>
      <c r="T51" s="173">
        <v>0</v>
      </c>
      <c r="U51" s="169" t="s">
        <v>217</v>
      </c>
      <c r="V51" s="169" t="s">
        <v>388</v>
      </c>
      <c r="W51" s="169" t="s">
        <v>389</v>
      </c>
      <c r="X51" s="166" t="s">
        <v>220</v>
      </c>
      <c r="Y51" s="166" t="s">
        <v>56</v>
      </c>
      <c r="Z51" s="174">
        <f t="shared" si="0"/>
        <v>14211.645867999998</v>
      </c>
      <c r="AA51" s="174">
        <f t="shared" si="1"/>
        <v>770150.25586799998</v>
      </c>
      <c r="AB51" s="168" t="s">
        <v>172</v>
      </c>
      <c r="AC51" s="174">
        <f t="shared" si="2"/>
        <v>774837.07524999988</v>
      </c>
    </row>
    <row r="52" spans="1:29" x14ac:dyDescent="0.25">
      <c r="A52" s="169" t="s">
        <v>390</v>
      </c>
      <c r="B52" s="170" t="s">
        <v>12</v>
      </c>
      <c r="C52" s="171" t="s">
        <v>384</v>
      </c>
      <c r="D52" s="169" t="s">
        <v>385</v>
      </c>
      <c r="E52" s="169" t="s">
        <v>386</v>
      </c>
      <c r="F52" s="172" t="s">
        <v>211</v>
      </c>
      <c r="G52" s="172">
        <v>2022</v>
      </c>
      <c r="H52" s="169" t="s">
        <v>212</v>
      </c>
      <c r="I52" s="169" t="s">
        <v>254</v>
      </c>
      <c r="J52" s="169" t="s">
        <v>214</v>
      </c>
      <c r="K52" s="169" t="s">
        <v>143</v>
      </c>
      <c r="L52" s="171" t="s">
        <v>391</v>
      </c>
      <c r="M52" s="173">
        <v>263061.18</v>
      </c>
      <c r="N52" s="173">
        <v>0</v>
      </c>
      <c r="O52" s="173">
        <v>0</v>
      </c>
      <c r="P52" s="173">
        <v>0</v>
      </c>
      <c r="Q52" s="173">
        <v>0</v>
      </c>
      <c r="R52" s="169" t="s">
        <v>216</v>
      </c>
      <c r="S52" s="173">
        <v>0</v>
      </c>
      <c r="T52" s="173">
        <v>0</v>
      </c>
      <c r="U52" s="169" t="s">
        <v>217</v>
      </c>
      <c r="V52" s="169" t="s">
        <v>388</v>
      </c>
      <c r="W52" s="169" t="s">
        <v>389</v>
      </c>
      <c r="X52" s="166" t="s">
        <v>220</v>
      </c>
      <c r="Y52" s="166" t="s">
        <v>69</v>
      </c>
      <c r="Z52" s="174">
        <f t="shared" si="0"/>
        <v>4945.5501839999988</v>
      </c>
      <c r="AA52" s="174">
        <f t="shared" si="1"/>
        <v>268006.73018399999</v>
      </c>
      <c r="AB52" s="168" t="s">
        <v>172</v>
      </c>
      <c r="AC52" s="174">
        <f t="shared" si="2"/>
        <v>269637.7095</v>
      </c>
    </row>
    <row r="53" spans="1:29" x14ac:dyDescent="0.25">
      <c r="A53" s="169" t="s">
        <v>392</v>
      </c>
      <c r="B53" s="170" t="s">
        <v>12</v>
      </c>
      <c r="C53" s="171" t="s">
        <v>384</v>
      </c>
      <c r="D53" s="169" t="s">
        <v>385</v>
      </c>
      <c r="E53" s="169" t="s">
        <v>386</v>
      </c>
      <c r="F53" s="172" t="s">
        <v>211</v>
      </c>
      <c r="G53" s="172">
        <v>2022</v>
      </c>
      <c r="H53" s="169" t="s">
        <v>212</v>
      </c>
      <c r="I53" s="169" t="s">
        <v>254</v>
      </c>
      <c r="J53" s="169" t="s">
        <v>214</v>
      </c>
      <c r="K53" s="169" t="s">
        <v>144</v>
      </c>
      <c r="L53" s="171" t="s">
        <v>391</v>
      </c>
      <c r="M53" s="173">
        <v>1149314.3600000001</v>
      </c>
      <c r="N53" s="173">
        <v>0</v>
      </c>
      <c r="O53" s="173">
        <v>0</v>
      </c>
      <c r="P53" s="173">
        <v>0</v>
      </c>
      <c r="Q53" s="173">
        <v>0</v>
      </c>
      <c r="R53" s="169" t="s">
        <v>216</v>
      </c>
      <c r="S53" s="173">
        <v>0</v>
      </c>
      <c r="T53" s="173">
        <v>0</v>
      </c>
      <c r="U53" s="169" t="s">
        <v>217</v>
      </c>
      <c r="V53" s="169" t="s">
        <v>388</v>
      </c>
      <c r="W53" s="169" t="s">
        <v>389</v>
      </c>
      <c r="X53" s="166" t="s">
        <v>220</v>
      </c>
      <c r="Y53" s="166" t="s">
        <v>68</v>
      </c>
      <c r="Z53" s="174">
        <f t="shared" si="0"/>
        <v>21607.109967999997</v>
      </c>
      <c r="AA53" s="174">
        <f t="shared" si="1"/>
        <v>1170921.4699680002</v>
      </c>
      <c r="AB53" s="168" t="s">
        <v>172</v>
      </c>
      <c r="AC53" s="174">
        <f t="shared" si="2"/>
        <v>1178047.219</v>
      </c>
    </row>
    <row r="54" spans="1:29" x14ac:dyDescent="0.25">
      <c r="A54" s="169" t="s">
        <v>393</v>
      </c>
      <c r="B54" s="170" t="s">
        <v>12</v>
      </c>
      <c r="C54" s="171" t="s">
        <v>394</v>
      </c>
      <c r="D54" s="169" t="s">
        <v>395</v>
      </c>
      <c r="E54" s="169" t="s">
        <v>396</v>
      </c>
      <c r="F54" s="172" t="s">
        <v>211</v>
      </c>
      <c r="G54" s="172">
        <v>2022</v>
      </c>
      <c r="H54" s="169" t="s">
        <v>212</v>
      </c>
      <c r="I54" s="169" t="s">
        <v>254</v>
      </c>
      <c r="J54" s="169" t="s">
        <v>214</v>
      </c>
      <c r="K54" s="169" t="s">
        <v>368</v>
      </c>
      <c r="L54" s="171" t="s">
        <v>397</v>
      </c>
      <c r="M54" s="173">
        <v>888700.25</v>
      </c>
      <c r="N54" s="173">
        <v>0</v>
      </c>
      <c r="O54" s="173">
        <v>0</v>
      </c>
      <c r="P54" s="173">
        <v>0</v>
      </c>
      <c r="Q54" s="173">
        <v>0</v>
      </c>
      <c r="R54" s="169" t="s">
        <v>216</v>
      </c>
      <c r="S54" s="173">
        <v>0</v>
      </c>
      <c r="T54" s="173">
        <v>0</v>
      </c>
      <c r="U54" s="169" t="s">
        <v>217</v>
      </c>
      <c r="V54" s="169" t="s">
        <v>398</v>
      </c>
      <c r="W54" s="169" t="s">
        <v>389</v>
      </c>
      <c r="X54" s="166" t="s">
        <v>220</v>
      </c>
      <c r="Y54" s="166" t="s">
        <v>56</v>
      </c>
      <c r="Z54" s="174">
        <f t="shared" si="0"/>
        <v>16707.564699999999</v>
      </c>
      <c r="AA54" s="174">
        <f t="shared" si="1"/>
        <v>905407.81469999999</v>
      </c>
      <c r="AB54" s="168" t="s">
        <v>173</v>
      </c>
      <c r="AC54" s="174">
        <f t="shared" si="2"/>
        <v>910917.75624999998</v>
      </c>
    </row>
    <row r="55" spans="1:29" x14ac:dyDescent="0.25">
      <c r="A55" s="169" t="s">
        <v>399</v>
      </c>
      <c r="B55" s="170" t="s">
        <v>12</v>
      </c>
      <c r="C55" s="171" t="s">
        <v>394</v>
      </c>
      <c r="D55" s="169" t="s">
        <v>395</v>
      </c>
      <c r="E55" s="169" t="s">
        <v>396</v>
      </c>
      <c r="F55" s="172" t="s">
        <v>211</v>
      </c>
      <c r="G55" s="172">
        <v>2022</v>
      </c>
      <c r="H55" s="169" t="s">
        <v>212</v>
      </c>
      <c r="I55" s="169" t="s">
        <v>254</v>
      </c>
      <c r="J55" s="169" t="s">
        <v>214</v>
      </c>
      <c r="K55" s="169" t="s">
        <v>143</v>
      </c>
      <c r="L55" s="171" t="s">
        <v>400</v>
      </c>
      <c r="M55" s="173">
        <v>57092.12</v>
      </c>
      <c r="N55" s="173">
        <v>0</v>
      </c>
      <c r="O55" s="173">
        <v>0</v>
      </c>
      <c r="P55" s="173">
        <v>0</v>
      </c>
      <c r="Q55" s="173">
        <v>0</v>
      </c>
      <c r="R55" s="169" t="s">
        <v>216</v>
      </c>
      <c r="S55" s="173">
        <v>0</v>
      </c>
      <c r="T55" s="173">
        <v>0</v>
      </c>
      <c r="U55" s="169" t="s">
        <v>217</v>
      </c>
      <c r="V55" s="169" t="s">
        <v>398</v>
      </c>
      <c r="W55" s="169" t="s">
        <v>389</v>
      </c>
      <c r="X55" s="166" t="s">
        <v>220</v>
      </c>
      <c r="Y55" s="166" t="s">
        <v>69</v>
      </c>
      <c r="Z55" s="174">
        <f t="shared" si="0"/>
        <v>1073.3318559999998</v>
      </c>
      <c r="AA55" s="174">
        <f t="shared" si="1"/>
        <v>58165.451856</v>
      </c>
      <c r="AB55" s="168" t="s">
        <v>173</v>
      </c>
      <c r="AC55" s="174">
        <f t="shared" si="2"/>
        <v>58519.422999999995</v>
      </c>
    </row>
    <row r="56" spans="1:29" x14ac:dyDescent="0.25">
      <c r="A56" s="169" t="s">
        <v>401</v>
      </c>
      <c r="B56" s="170" t="s">
        <v>12</v>
      </c>
      <c r="C56" s="171" t="s">
        <v>394</v>
      </c>
      <c r="D56" s="169" t="s">
        <v>395</v>
      </c>
      <c r="E56" s="169" t="s">
        <v>396</v>
      </c>
      <c r="F56" s="172" t="s">
        <v>211</v>
      </c>
      <c r="G56" s="172">
        <v>2022</v>
      </c>
      <c r="H56" s="169" t="s">
        <v>212</v>
      </c>
      <c r="I56" s="169" t="s">
        <v>254</v>
      </c>
      <c r="J56" s="169" t="s">
        <v>214</v>
      </c>
      <c r="K56" s="169" t="s">
        <v>144</v>
      </c>
      <c r="L56" s="171" t="s">
        <v>400</v>
      </c>
      <c r="M56" s="173">
        <v>882129.24</v>
      </c>
      <c r="N56" s="173">
        <v>0</v>
      </c>
      <c r="O56" s="173">
        <v>0</v>
      </c>
      <c r="P56" s="173">
        <v>0</v>
      </c>
      <c r="Q56" s="173">
        <v>0</v>
      </c>
      <c r="R56" s="169" t="s">
        <v>216</v>
      </c>
      <c r="S56" s="173">
        <v>0</v>
      </c>
      <c r="T56" s="173">
        <v>0</v>
      </c>
      <c r="U56" s="169" t="s">
        <v>217</v>
      </c>
      <c r="V56" s="169" t="s">
        <v>398</v>
      </c>
      <c r="W56" s="169" t="s">
        <v>389</v>
      </c>
      <c r="X56" s="166" t="s">
        <v>220</v>
      </c>
      <c r="Y56" s="166" t="s">
        <v>68</v>
      </c>
      <c r="Z56" s="174">
        <f t="shared" si="0"/>
        <v>16584.029711999996</v>
      </c>
      <c r="AA56" s="174">
        <f t="shared" si="1"/>
        <v>898713.26971200004</v>
      </c>
      <c r="AB56" s="168" t="s">
        <v>173</v>
      </c>
      <c r="AC56" s="174">
        <f t="shared" si="2"/>
        <v>904182.4709999999</v>
      </c>
    </row>
    <row r="57" spans="1:29" x14ac:dyDescent="0.25">
      <c r="A57" s="169" t="s">
        <v>402</v>
      </c>
      <c r="B57" s="170" t="s">
        <v>12</v>
      </c>
      <c r="C57" s="171" t="s">
        <v>403</v>
      </c>
      <c r="D57" s="169" t="s">
        <v>98</v>
      </c>
      <c r="E57" s="169" t="s">
        <v>404</v>
      </c>
      <c r="F57" s="172" t="s">
        <v>211</v>
      </c>
      <c r="G57" s="172">
        <v>2022</v>
      </c>
      <c r="H57" s="169" t="s">
        <v>212</v>
      </c>
      <c r="I57" s="169" t="s">
        <v>254</v>
      </c>
      <c r="J57" s="169" t="s">
        <v>214</v>
      </c>
      <c r="K57" s="169" t="s">
        <v>368</v>
      </c>
      <c r="L57" s="171" t="s">
        <v>405</v>
      </c>
      <c r="M57" s="173">
        <v>1713168.59</v>
      </c>
      <c r="N57" s="173">
        <v>0</v>
      </c>
      <c r="O57" s="173">
        <v>0</v>
      </c>
      <c r="P57" s="173">
        <v>0</v>
      </c>
      <c r="Q57" s="173">
        <v>0</v>
      </c>
      <c r="R57" s="169" t="s">
        <v>216</v>
      </c>
      <c r="S57" s="173">
        <v>0</v>
      </c>
      <c r="T57" s="173">
        <v>0</v>
      </c>
      <c r="U57" s="169" t="s">
        <v>217</v>
      </c>
      <c r="V57" s="169" t="s">
        <v>406</v>
      </c>
      <c r="W57" s="169" t="s">
        <v>389</v>
      </c>
      <c r="X57" s="166" t="s">
        <v>220</v>
      </c>
      <c r="Y57" s="166" t="s">
        <v>56</v>
      </c>
      <c r="Z57" s="174">
        <f t="shared" si="0"/>
        <v>32207.569491999995</v>
      </c>
      <c r="AA57" s="174">
        <f t="shared" si="1"/>
        <v>1745376.159492</v>
      </c>
      <c r="AB57" s="168" t="s">
        <v>171</v>
      </c>
      <c r="AC57" s="174">
        <f t="shared" si="2"/>
        <v>1755997.8047499999</v>
      </c>
    </row>
    <row r="58" spans="1:29" x14ac:dyDescent="0.25">
      <c r="A58" s="169" t="s">
        <v>407</v>
      </c>
      <c r="B58" s="170" t="s">
        <v>12</v>
      </c>
      <c r="C58" s="171" t="s">
        <v>403</v>
      </c>
      <c r="D58" s="169" t="s">
        <v>98</v>
      </c>
      <c r="E58" s="169" t="s">
        <v>404</v>
      </c>
      <c r="F58" s="172" t="s">
        <v>211</v>
      </c>
      <c r="G58" s="172">
        <v>2022</v>
      </c>
      <c r="H58" s="169" t="s">
        <v>212</v>
      </c>
      <c r="I58" s="169" t="s">
        <v>254</v>
      </c>
      <c r="J58" s="169" t="s">
        <v>214</v>
      </c>
      <c r="K58" s="169" t="s">
        <v>143</v>
      </c>
      <c r="L58" s="171" t="s">
        <v>408</v>
      </c>
      <c r="M58" s="173">
        <v>247044.52</v>
      </c>
      <c r="N58" s="173">
        <v>0</v>
      </c>
      <c r="O58" s="173">
        <v>0</v>
      </c>
      <c r="P58" s="173">
        <v>0</v>
      </c>
      <c r="Q58" s="173">
        <v>0</v>
      </c>
      <c r="R58" s="169" t="s">
        <v>216</v>
      </c>
      <c r="S58" s="173">
        <v>0</v>
      </c>
      <c r="T58" s="173">
        <v>0</v>
      </c>
      <c r="U58" s="169" t="s">
        <v>217</v>
      </c>
      <c r="V58" s="169" t="s">
        <v>406</v>
      </c>
      <c r="W58" s="169" t="s">
        <v>389</v>
      </c>
      <c r="X58" s="166" t="s">
        <v>220</v>
      </c>
      <c r="Y58" s="166" t="s">
        <v>69</v>
      </c>
      <c r="Z58" s="174">
        <f t="shared" si="0"/>
        <v>4644.436975999999</v>
      </c>
      <c r="AA58" s="174">
        <f t="shared" si="1"/>
        <v>251688.95697599999</v>
      </c>
      <c r="AB58" s="168" t="s">
        <v>171</v>
      </c>
      <c r="AC58" s="174">
        <f t="shared" si="2"/>
        <v>253220.63299999997</v>
      </c>
    </row>
    <row r="59" spans="1:29" x14ac:dyDescent="0.25">
      <c r="A59" s="169" t="s">
        <v>409</v>
      </c>
      <c r="B59" s="170" t="s">
        <v>12</v>
      </c>
      <c r="C59" s="171" t="s">
        <v>403</v>
      </c>
      <c r="D59" s="169" t="s">
        <v>98</v>
      </c>
      <c r="E59" s="169" t="s">
        <v>404</v>
      </c>
      <c r="F59" s="172" t="s">
        <v>211</v>
      </c>
      <c r="G59" s="172">
        <v>2022</v>
      </c>
      <c r="H59" s="169" t="s">
        <v>212</v>
      </c>
      <c r="I59" s="169" t="s">
        <v>254</v>
      </c>
      <c r="J59" s="169" t="s">
        <v>214</v>
      </c>
      <c r="K59" s="169" t="s">
        <v>43</v>
      </c>
      <c r="L59" s="171" t="s">
        <v>410</v>
      </c>
      <c r="M59" s="173">
        <v>1572662.38</v>
      </c>
      <c r="N59" s="173">
        <v>0</v>
      </c>
      <c r="O59" s="173">
        <v>0</v>
      </c>
      <c r="P59" s="173">
        <v>0</v>
      </c>
      <c r="Q59" s="173">
        <v>0</v>
      </c>
      <c r="R59" s="169" t="s">
        <v>216</v>
      </c>
      <c r="S59" s="173">
        <v>0</v>
      </c>
      <c r="T59" s="173">
        <v>0</v>
      </c>
      <c r="U59" s="169" t="s">
        <v>217</v>
      </c>
      <c r="V59" s="169" t="s">
        <v>406</v>
      </c>
      <c r="W59" s="169" t="s">
        <v>389</v>
      </c>
      <c r="X59" s="166" t="s">
        <v>220</v>
      </c>
      <c r="Y59" s="166" t="s">
        <v>80</v>
      </c>
      <c r="Z59" s="174">
        <f t="shared" si="0"/>
        <v>29566.052743999993</v>
      </c>
      <c r="AA59" s="174">
        <f t="shared" si="1"/>
        <v>1602228.4327439999</v>
      </c>
      <c r="AB59" s="168" t="s">
        <v>171</v>
      </c>
      <c r="AC59" s="174">
        <f t="shared" si="2"/>
        <v>1611978.9394999999</v>
      </c>
    </row>
    <row r="60" spans="1:29" x14ac:dyDescent="0.25">
      <c r="A60" s="169" t="s">
        <v>411</v>
      </c>
      <c r="B60" s="170" t="s">
        <v>10</v>
      </c>
      <c r="C60" s="171" t="s">
        <v>412</v>
      </c>
      <c r="D60" s="169" t="s">
        <v>413</v>
      </c>
      <c r="E60" s="169" t="s">
        <v>414</v>
      </c>
      <c r="F60" s="172" t="s">
        <v>337</v>
      </c>
      <c r="G60" s="172">
        <v>2022</v>
      </c>
      <c r="H60" s="169" t="s">
        <v>212</v>
      </c>
      <c r="I60" s="169" t="s">
        <v>254</v>
      </c>
      <c r="J60" s="169" t="s">
        <v>214</v>
      </c>
      <c r="K60" s="169" t="s">
        <v>368</v>
      </c>
      <c r="L60" s="171" t="s">
        <v>415</v>
      </c>
      <c r="M60" s="173">
        <v>279990</v>
      </c>
      <c r="N60" s="173">
        <v>0</v>
      </c>
      <c r="O60" s="173">
        <v>0</v>
      </c>
      <c r="P60" s="173">
        <v>0</v>
      </c>
      <c r="Q60" s="173">
        <v>0</v>
      </c>
      <c r="R60" s="169" t="s">
        <v>216</v>
      </c>
      <c r="S60" s="173">
        <v>0</v>
      </c>
      <c r="T60" s="173">
        <v>0</v>
      </c>
      <c r="U60" s="169" t="s">
        <v>217</v>
      </c>
      <c r="V60" s="169" t="s">
        <v>416</v>
      </c>
      <c r="W60" s="169" t="s">
        <v>417</v>
      </c>
      <c r="X60" s="166" t="s">
        <v>220</v>
      </c>
      <c r="Y60" s="166" t="s">
        <v>56</v>
      </c>
      <c r="Z60" s="174">
        <f t="shared" si="0"/>
        <v>5263.811999999999</v>
      </c>
      <c r="AA60" s="174">
        <f t="shared" si="1"/>
        <v>285253.81199999998</v>
      </c>
      <c r="AB60" s="168" t="s">
        <v>175</v>
      </c>
      <c r="AC60" s="174">
        <f t="shared" si="2"/>
        <v>286989.75</v>
      </c>
    </row>
    <row r="61" spans="1:29" x14ac:dyDescent="0.25">
      <c r="A61" s="169" t="s">
        <v>418</v>
      </c>
      <c r="B61" s="170" t="s">
        <v>10</v>
      </c>
      <c r="C61" s="171" t="s">
        <v>412</v>
      </c>
      <c r="D61" s="169" t="s">
        <v>413</v>
      </c>
      <c r="E61" s="169" t="s">
        <v>414</v>
      </c>
      <c r="F61" s="172" t="s">
        <v>337</v>
      </c>
      <c r="G61" s="172">
        <v>2022</v>
      </c>
      <c r="H61" s="169" t="s">
        <v>212</v>
      </c>
      <c r="I61" s="169" t="s">
        <v>254</v>
      </c>
      <c r="J61" s="169" t="s">
        <v>214</v>
      </c>
      <c r="K61" s="169" t="s">
        <v>143</v>
      </c>
      <c r="L61" s="171" t="s">
        <v>419</v>
      </c>
      <c r="M61" s="173">
        <v>2215567</v>
      </c>
      <c r="N61" s="173">
        <v>0</v>
      </c>
      <c r="O61" s="173">
        <v>0</v>
      </c>
      <c r="P61" s="173">
        <v>0</v>
      </c>
      <c r="Q61" s="173">
        <v>0</v>
      </c>
      <c r="R61" s="169" t="s">
        <v>216</v>
      </c>
      <c r="S61" s="173">
        <v>0</v>
      </c>
      <c r="T61" s="173">
        <v>0</v>
      </c>
      <c r="U61" s="169" t="s">
        <v>217</v>
      </c>
      <c r="V61" s="169" t="s">
        <v>416</v>
      </c>
      <c r="W61" s="169" t="s">
        <v>417</v>
      </c>
      <c r="X61" s="166" t="s">
        <v>220</v>
      </c>
      <c r="Y61" s="166" t="s">
        <v>69</v>
      </c>
      <c r="Z61" s="174">
        <f t="shared" si="0"/>
        <v>41652.659599999992</v>
      </c>
      <c r="AA61" s="174">
        <f t="shared" si="1"/>
        <v>2257219.6595999999</v>
      </c>
      <c r="AB61" s="168" t="s">
        <v>175</v>
      </c>
      <c r="AC61" s="174">
        <f t="shared" si="2"/>
        <v>2270956.1749999998</v>
      </c>
    </row>
    <row r="62" spans="1:29" x14ac:dyDescent="0.25">
      <c r="A62" s="169" t="s">
        <v>420</v>
      </c>
      <c r="B62" s="170" t="s">
        <v>10</v>
      </c>
      <c r="C62" s="171" t="s">
        <v>412</v>
      </c>
      <c r="D62" s="169" t="s">
        <v>413</v>
      </c>
      <c r="E62" s="169" t="s">
        <v>414</v>
      </c>
      <c r="F62" s="172" t="s">
        <v>337</v>
      </c>
      <c r="G62" s="172">
        <v>2022</v>
      </c>
      <c r="H62" s="169" t="s">
        <v>212</v>
      </c>
      <c r="I62" s="169" t="s">
        <v>254</v>
      </c>
      <c r="J62" s="169" t="s">
        <v>214</v>
      </c>
      <c r="K62" s="169" t="s">
        <v>144</v>
      </c>
      <c r="L62" s="171" t="s">
        <v>419</v>
      </c>
      <c r="M62" s="173">
        <v>849998</v>
      </c>
      <c r="N62" s="173">
        <v>0</v>
      </c>
      <c r="O62" s="173">
        <v>0</v>
      </c>
      <c r="P62" s="173">
        <v>0</v>
      </c>
      <c r="Q62" s="173">
        <v>0</v>
      </c>
      <c r="R62" s="169" t="s">
        <v>216</v>
      </c>
      <c r="S62" s="173">
        <v>0</v>
      </c>
      <c r="T62" s="173">
        <v>0</v>
      </c>
      <c r="U62" s="169" t="s">
        <v>217</v>
      </c>
      <c r="V62" s="169" t="s">
        <v>416</v>
      </c>
      <c r="W62" s="169" t="s">
        <v>417</v>
      </c>
      <c r="X62" s="166" t="s">
        <v>220</v>
      </c>
      <c r="Y62" s="166" t="s">
        <v>68</v>
      </c>
      <c r="Z62" s="174">
        <f t="shared" si="0"/>
        <v>15979.962399999999</v>
      </c>
      <c r="AA62" s="174">
        <f t="shared" si="1"/>
        <v>865977.96239999996</v>
      </c>
      <c r="AB62" s="168" t="s">
        <v>175</v>
      </c>
      <c r="AC62" s="174">
        <f t="shared" si="2"/>
        <v>871247.95</v>
      </c>
    </row>
    <row r="63" spans="1:29" x14ac:dyDescent="0.25">
      <c r="A63" s="169" t="s">
        <v>421</v>
      </c>
      <c r="B63" s="170" t="s">
        <v>10</v>
      </c>
      <c r="C63" s="171" t="s">
        <v>422</v>
      </c>
      <c r="D63" s="169" t="s">
        <v>423</v>
      </c>
      <c r="E63" s="169" t="s">
        <v>424</v>
      </c>
      <c r="F63" s="172" t="s">
        <v>337</v>
      </c>
      <c r="G63" s="172">
        <v>2022</v>
      </c>
      <c r="H63" s="169" t="s">
        <v>212</v>
      </c>
      <c r="I63" s="169" t="s">
        <v>254</v>
      </c>
      <c r="J63" s="169" t="s">
        <v>214</v>
      </c>
      <c r="K63" s="169" t="s">
        <v>143</v>
      </c>
      <c r="L63" s="171" t="s">
        <v>425</v>
      </c>
      <c r="M63" s="173">
        <v>683586</v>
      </c>
      <c r="N63" s="173">
        <v>0</v>
      </c>
      <c r="O63" s="173">
        <v>0</v>
      </c>
      <c r="P63" s="173">
        <v>0</v>
      </c>
      <c r="Q63" s="173">
        <v>0</v>
      </c>
      <c r="R63" s="169" t="s">
        <v>216</v>
      </c>
      <c r="S63" s="173">
        <v>0</v>
      </c>
      <c r="T63" s="173">
        <v>0</v>
      </c>
      <c r="U63" s="169" t="s">
        <v>217</v>
      </c>
      <c r="V63" s="169" t="s">
        <v>426</v>
      </c>
      <c r="W63" s="169" t="s">
        <v>417</v>
      </c>
      <c r="X63" s="166" t="s">
        <v>220</v>
      </c>
      <c r="Y63" s="166" t="s">
        <v>69</v>
      </c>
      <c r="Z63" s="174">
        <f t="shared" si="0"/>
        <v>12851.416799999997</v>
      </c>
      <c r="AA63" s="174">
        <f t="shared" si="1"/>
        <v>696437.41680000001</v>
      </c>
      <c r="AB63" s="168" t="s">
        <v>174</v>
      </c>
      <c r="AC63" s="174">
        <f t="shared" si="2"/>
        <v>700675.64999999991</v>
      </c>
    </row>
    <row r="64" spans="1:29" x14ac:dyDescent="0.25">
      <c r="A64" s="169" t="s">
        <v>427</v>
      </c>
      <c r="B64" s="170" t="s">
        <v>10</v>
      </c>
      <c r="C64" s="171" t="s">
        <v>422</v>
      </c>
      <c r="D64" s="169" t="s">
        <v>423</v>
      </c>
      <c r="E64" s="169" t="s">
        <v>424</v>
      </c>
      <c r="F64" s="172" t="s">
        <v>337</v>
      </c>
      <c r="G64" s="172">
        <v>2022</v>
      </c>
      <c r="H64" s="169" t="s">
        <v>212</v>
      </c>
      <c r="I64" s="169" t="s">
        <v>254</v>
      </c>
      <c r="J64" s="169" t="s">
        <v>214</v>
      </c>
      <c r="K64" s="169" t="s">
        <v>144</v>
      </c>
      <c r="L64" s="171" t="s">
        <v>425</v>
      </c>
      <c r="M64" s="173">
        <v>760644</v>
      </c>
      <c r="N64" s="173">
        <v>0</v>
      </c>
      <c r="O64" s="173">
        <v>0</v>
      </c>
      <c r="P64" s="173">
        <v>0</v>
      </c>
      <c r="Q64" s="173">
        <v>0</v>
      </c>
      <c r="R64" s="169" t="s">
        <v>216</v>
      </c>
      <c r="S64" s="173">
        <v>0</v>
      </c>
      <c r="T64" s="173">
        <v>0</v>
      </c>
      <c r="U64" s="169" t="s">
        <v>217</v>
      </c>
      <c r="V64" s="169" t="s">
        <v>426</v>
      </c>
      <c r="W64" s="169" t="s">
        <v>417</v>
      </c>
      <c r="X64" s="166" t="s">
        <v>220</v>
      </c>
      <c r="Y64" s="166" t="s">
        <v>68</v>
      </c>
      <c r="Z64" s="174">
        <f t="shared" si="0"/>
        <v>14300.107199999999</v>
      </c>
      <c r="AA64" s="174">
        <f t="shared" si="1"/>
        <v>774944.10719999997</v>
      </c>
      <c r="AB64" s="168" t="s">
        <v>174</v>
      </c>
      <c r="AC64" s="174">
        <f t="shared" si="2"/>
        <v>779660.1</v>
      </c>
    </row>
    <row r="65" spans="1:29" x14ac:dyDescent="0.25">
      <c r="A65" s="169" t="s">
        <v>428</v>
      </c>
      <c r="B65" s="170" t="s">
        <v>10</v>
      </c>
      <c r="C65" s="171" t="s">
        <v>429</v>
      </c>
      <c r="D65" s="169" t="s">
        <v>430</v>
      </c>
      <c r="E65" s="169" t="s">
        <v>431</v>
      </c>
      <c r="F65" s="172" t="s">
        <v>337</v>
      </c>
      <c r="G65" s="172">
        <v>2022</v>
      </c>
      <c r="H65" s="169" t="s">
        <v>212</v>
      </c>
      <c r="I65" s="169" t="s">
        <v>254</v>
      </c>
      <c r="J65" s="169" t="s">
        <v>214</v>
      </c>
      <c r="K65" s="169" t="s">
        <v>143</v>
      </c>
      <c r="L65" s="171" t="s">
        <v>432</v>
      </c>
      <c r="M65" s="173">
        <v>699063</v>
      </c>
      <c r="N65" s="173">
        <v>0</v>
      </c>
      <c r="O65" s="173">
        <v>0</v>
      </c>
      <c r="P65" s="173">
        <v>0</v>
      </c>
      <c r="Q65" s="173">
        <v>0</v>
      </c>
      <c r="R65" s="169" t="s">
        <v>216</v>
      </c>
      <c r="S65" s="173">
        <v>0</v>
      </c>
      <c r="T65" s="173">
        <v>0</v>
      </c>
      <c r="U65" s="169" t="s">
        <v>217</v>
      </c>
      <c r="V65" s="169" t="s">
        <v>433</v>
      </c>
      <c r="W65" s="169" t="s">
        <v>434</v>
      </c>
      <c r="X65" s="166" t="s">
        <v>220</v>
      </c>
      <c r="Y65" s="166" t="s">
        <v>69</v>
      </c>
      <c r="Z65" s="174">
        <f t="shared" si="0"/>
        <v>13142.384399999997</v>
      </c>
      <c r="AA65" s="174">
        <f t="shared" si="1"/>
        <v>712205.38439999998</v>
      </c>
      <c r="AB65" s="168" t="s">
        <v>176</v>
      </c>
      <c r="AC65" s="174">
        <f t="shared" si="2"/>
        <v>716539.57499999995</v>
      </c>
    </row>
    <row r="66" spans="1:29" x14ac:dyDescent="0.25">
      <c r="A66" s="169" t="s">
        <v>435</v>
      </c>
      <c r="B66" s="170" t="s">
        <v>8</v>
      </c>
      <c r="C66" s="171" t="s">
        <v>436</v>
      </c>
      <c r="D66" s="169" t="s">
        <v>437</v>
      </c>
      <c r="E66" s="169" t="s">
        <v>438</v>
      </c>
      <c r="F66" s="172" t="s">
        <v>378</v>
      </c>
      <c r="G66" s="172">
        <v>2022</v>
      </c>
      <c r="H66" s="169" t="s">
        <v>212</v>
      </c>
      <c r="I66" s="169" t="s">
        <v>254</v>
      </c>
      <c r="J66" s="169" t="s">
        <v>214</v>
      </c>
      <c r="K66" s="169" t="s">
        <v>144</v>
      </c>
      <c r="L66" s="171" t="s">
        <v>439</v>
      </c>
      <c r="M66" s="173">
        <v>896679.38</v>
      </c>
      <c r="N66" s="173">
        <v>0</v>
      </c>
      <c r="O66" s="173">
        <v>0</v>
      </c>
      <c r="P66" s="173">
        <v>0</v>
      </c>
      <c r="Q66" s="173">
        <v>0</v>
      </c>
      <c r="R66" s="169" t="s">
        <v>216</v>
      </c>
      <c r="S66" s="173">
        <v>0</v>
      </c>
      <c r="T66" s="173">
        <v>0</v>
      </c>
      <c r="U66" s="169" t="s">
        <v>217</v>
      </c>
      <c r="V66" s="169" t="s">
        <v>440</v>
      </c>
      <c r="W66" s="169" t="s">
        <v>441</v>
      </c>
      <c r="X66" s="166" t="s">
        <v>220</v>
      </c>
      <c r="Y66" s="166" t="s">
        <v>68</v>
      </c>
      <c r="Z66" s="174">
        <f t="shared" si="0"/>
        <v>16857.572343999997</v>
      </c>
      <c r="AA66" s="174">
        <f t="shared" si="1"/>
        <v>913536.95234399999</v>
      </c>
      <c r="AB66" s="168">
        <v>924</v>
      </c>
      <c r="AC66" s="174">
        <f t="shared" si="2"/>
        <v>919096.36449999991</v>
      </c>
    </row>
    <row r="67" spans="1:29" x14ac:dyDescent="0.25">
      <c r="A67" s="169" t="s">
        <v>442</v>
      </c>
      <c r="B67" s="170" t="s">
        <v>8</v>
      </c>
      <c r="C67" s="171" t="s">
        <v>443</v>
      </c>
      <c r="D67" s="169" t="s">
        <v>444</v>
      </c>
      <c r="E67" s="169" t="s">
        <v>445</v>
      </c>
      <c r="F67" s="172" t="s">
        <v>378</v>
      </c>
      <c r="G67" s="172">
        <v>2022</v>
      </c>
      <c r="H67" s="169" t="s">
        <v>212</v>
      </c>
      <c r="I67" s="169" t="s">
        <v>254</v>
      </c>
      <c r="J67" s="169" t="s">
        <v>214</v>
      </c>
      <c r="K67" s="169" t="s">
        <v>144</v>
      </c>
      <c r="L67" s="171" t="s">
        <v>446</v>
      </c>
      <c r="M67" s="173">
        <v>1264031.45</v>
      </c>
      <c r="N67" s="173">
        <v>0</v>
      </c>
      <c r="O67" s="173">
        <v>0</v>
      </c>
      <c r="P67" s="173">
        <v>0</v>
      </c>
      <c r="Q67" s="173">
        <v>0</v>
      </c>
      <c r="R67" s="169" t="s">
        <v>216</v>
      </c>
      <c r="S67" s="173">
        <v>0</v>
      </c>
      <c r="T67" s="173">
        <v>0</v>
      </c>
      <c r="U67" s="169" t="s">
        <v>217</v>
      </c>
      <c r="V67" s="169" t="s">
        <v>447</v>
      </c>
      <c r="W67" s="169" t="s">
        <v>441</v>
      </c>
      <c r="X67" s="166" t="s">
        <v>220</v>
      </c>
      <c r="Y67" s="166" t="s">
        <v>68</v>
      </c>
      <c r="Z67" s="174">
        <f t="shared" ref="Z67" si="3">M67*1.88%</f>
        <v>23763.791259999995</v>
      </c>
      <c r="AA67" s="174">
        <f t="shared" ref="AA67" si="4">Z67+M67</f>
        <v>1287795.24126</v>
      </c>
      <c r="AB67" s="168">
        <v>727</v>
      </c>
      <c r="AC67" s="174">
        <f t="shared" ref="AC67" si="5">M67*102.5%</f>
        <v>1295632.2362499998</v>
      </c>
    </row>
  </sheetData>
  <autoFilter ref="A1:AB67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AH42"/>
  <sheetViews>
    <sheetView topLeftCell="G1" workbookViewId="0">
      <selection activeCell="K46" sqref="K46"/>
    </sheetView>
  </sheetViews>
  <sheetFormatPr defaultRowHeight="15" x14ac:dyDescent="0.25"/>
  <cols>
    <col min="1" max="1" width="33.28515625" customWidth="1"/>
    <col min="2" max="2" width="16.7109375" customWidth="1"/>
    <col min="3" max="3" width="12.42578125" bestFit="1" customWidth="1"/>
    <col min="4" max="4" width="11" bestFit="1" customWidth="1"/>
    <col min="5" max="5" width="12.42578125" bestFit="1" customWidth="1"/>
    <col min="6" max="6" width="11" bestFit="1" customWidth="1"/>
    <col min="7" max="7" width="12.42578125" bestFit="1" customWidth="1"/>
    <col min="8" max="8" width="15.7109375" customWidth="1"/>
    <col min="9" max="9" width="11.140625" bestFit="1" customWidth="1"/>
    <col min="10" max="10" width="17.85546875" customWidth="1"/>
    <col min="11" max="14" width="11" bestFit="1" customWidth="1"/>
    <col min="15" max="15" width="12.42578125" bestFit="1" customWidth="1"/>
    <col min="16" max="16" width="9" bestFit="1" customWidth="1"/>
    <col min="17" max="17" width="12.42578125" bestFit="1" customWidth="1"/>
    <col min="18" max="18" width="9" bestFit="1" customWidth="1"/>
    <col min="19" max="19" width="15.140625" customWidth="1"/>
    <col min="20" max="20" width="24.42578125" customWidth="1"/>
    <col min="21" max="21" width="9" bestFit="1" customWidth="1"/>
    <col min="22" max="22" width="13" customWidth="1"/>
    <col min="23" max="23" width="9" bestFit="1" customWidth="1"/>
    <col min="24" max="24" width="12.85546875" customWidth="1"/>
    <col min="25" max="25" width="9" bestFit="1" customWidth="1"/>
    <col min="26" max="26" width="11.28515625" customWidth="1"/>
    <col min="27" max="32" width="9" bestFit="1" customWidth="1"/>
  </cols>
  <sheetData>
    <row r="1" spans="1:10" x14ac:dyDescent="0.25">
      <c r="B1">
        <v>321</v>
      </c>
      <c r="C1">
        <v>322</v>
      </c>
      <c r="D1">
        <v>323</v>
      </c>
      <c r="E1">
        <v>324</v>
      </c>
      <c r="F1">
        <v>325</v>
      </c>
      <c r="G1">
        <v>326</v>
      </c>
      <c r="H1">
        <v>327</v>
      </c>
      <c r="I1">
        <v>328</v>
      </c>
      <c r="J1">
        <v>350</v>
      </c>
    </row>
    <row r="2" spans="1:10" x14ac:dyDescent="0.25">
      <c r="A2" t="s">
        <v>56</v>
      </c>
      <c r="B2" s="5">
        <v>0</v>
      </c>
      <c r="C2" s="5">
        <v>0</v>
      </c>
      <c r="D2" s="5">
        <v>0</v>
      </c>
      <c r="E2" s="5">
        <v>9605.5236000000077</v>
      </c>
      <c r="F2" s="5">
        <v>0</v>
      </c>
      <c r="G2" s="5">
        <v>20818.406190000016</v>
      </c>
      <c r="H2" s="5">
        <v>1735.938000000001</v>
      </c>
      <c r="I2" s="5">
        <v>0</v>
      </c>
      <c r="J2" s="5">
        <v>32159.867790000026</v>
      </c>
    </row>
    <row r="3" spans="1:10" x14ac:dyDescent="0.25">
      <c r="A3" t="s">
        <v>55</v>
      </c>
      <c r="B3" s="5">
        <v>271024.05340000021</v>
      </c>
      <c r="C3" s="5">
        <v>71540.367800000065</v>
      </c>
      <c r="D3" s="5">
        <v>33943.828200000004</v>
      </c>
      <c r="E3" s="5">
        <v>59076.049000000028</v>
      </c>
      <c r="F3" s="5">
        <v>77660.523642000044</v>
      </c>
      <c r="G3" s="5">
        <v>36497.879450000022</v>
      </c>
      <c r="H3" s="5">
        <v>64822.499966000032</v>
      </c>
      <c r="I3" s="5">
        <v>35494.155498000036</v>
      </c>
      <c r="J3" s="5">
        <v>650059.35695600044</v>
      </c>
    </row>
    <row r="4" spans="1:10" x14ac:dyDescent="0.25">
      <c r="A4" t="s">
        <v>69</v>
      </c>
      <c r="B4" s="5">
        <v>42740.307600000029</v>
      </c>
      <c r="C4" s="5">
        <v>12186.000800000009</v>
      </c>
      <c r="D4" s="5">
        <v>7363.0084000000061</v>
      </c>
      <c r="E4" s="5">
        <v>27713.770600000018</v>
      </c>
      <c r="F4" s="5">
        <v>1378.6358440000013</v>
      </c>
      <c r="G4" s="5">
        <v>3516.6264840000022</v>
      </c>
      <c r="H4" s="5">
        <v>22308.939200000023</v>
      </c>
      <c r="I4" s="5">
        <v>0</v>
      </c>
      <c r="J4" s="5">
        <v>117207.2889280001</v>
      </c>
    </row>
    <row r="5" spans="1:10" x14ac:dyDescent="0.25">
      <c r="A5" t="s">
        <v>53</v>
      </c>
      <c r="B5" s="5">
        <v>73595.909600000043</v>
      </c>
      <c r="C5" s="5">
        <v>17700.324200000017</v>
      </c>
      <c r="D5" s="5">
        <v>5353.7944000000007</v>
      </c>
      <c r="E5" s="5">
        <v>22459.314000000013</v>
      </c>
      <c r="F5" s="5">
        <v>39518.360668000023</v>
      </c>
      <c r="G5" s="5">
        <v>18443.462896000019</v>
      </c>
      <c r="H5" s="5">
        <v>6574.3458320000027</v>
      </c>
      <c r="I5" s="5">
        <v>15644.635212000008</v>
      </c>
      <c r="J5" s="5">
        <v>199290.14680800011</v>
      </c>
    </row>
    <row r="6" spans="1:10" x14ac:dyDescent="0.25">
      <c r="A6" t="s">
        <v>68</v>
      </c>
      <c r="B6" s="5">
        <v>67151.642000000022</v>
      </c>
      <c r="C6" s="5">
        <v>16003.247800000012</v>
      </c>
      <c r="D6" s="5">
        <v>10384.615600000008</v>
      </c>
      <c r="E6" s="5">
        <v>18224.180000000008</v>
      </c>
      <c r="F6" s="5">
        <v>6629.0211520000012</v>
      </c>
      <c r="G6" s="5">
        <v>12594.950320000011</v>
      </c>
      <c r="H6" s="5">
        <v>9985.9804000000076</v>
      </c>
      <c r="I6" s="5">
        <v>13396.407146000005</v>
      </c>
      <c r="J6" s="5">
        <v>154370.04441800006</v>
      </c>
    </row>
    <row r="7" spans="1:10" x14ac:dyDescent="0.25">
      <c r="A7" t="s">
        <v>51</v>
      </c>
      <c r="B7" s="5">
        <v>76244.88440000001</v>
      </c>
      <c r="C7" s="5">
        <v>37091.119760000016</v>
      </c>
      <c r="D7" s="5">
        <v>5259.2492000000038</v>
      </c>
      <c r="E7" s="5">
        <v>28520.818400000018</v>
      </c>
      <c r="F7" s="5">
        <v>37210.692024000004</v>
      </c>
      <c r="G7" s="5">
        <v>39964.097688000023</v>
      </c>
      <c r="H7" s="5">
        <v>29818.695648000023</v>
      </c>
      <c r="I7" s="5">
        <v>33337.544832000014</v>
      </c>
      <c r="J7" s="5">
        <v>287447.10195200011</v>
      </c>
    </row>
    <row r="8" spans="1:10" x14ac:dyDescent="0.25">
      <c r="A8" t="s">
        <v>85</v>
      </c>
      <c r="B8" s="5">
        <v>250954.67782128695</v>
      </c>
      <c r="C8" s="5">
        <v>107291.86800000007</v>
      </c>
      <c r="D8" s="5">
        <v>36012.901980227078</v>
      </c>
      <c r="E8" s="5">
        <v>95944.904001513845</v>
      </c>
      <c r="F8" s="5">
        <v>83873.669254000008</v>
      </c>
      <c r="G8" s="5">
        <v>102256.77756800008</v>
      </c>
      <c r="H8" s="5">
        <v>78577.915074000048</v>
      </c>
      <c r="I8" s="5">
        <v>58149.147636000038</v>
      </c>
      <c r="J8" s="5">
        <v>813061.86133502808</v>
      </c>
    </row>
    <row r="9" spans="1:10" x14ac:dyDescent="0.25">
      <c r="A9" t="s">
        <v>75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</row>
    <row r="10" spans="1:10" x14ac:dyDescent="0.25">
      <c r="A10" t="s">
        <v>84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</row>
    <row r="11" spans="1:10" x14ac:dyDescent="0.25"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</row>
    <row r="12" spans="1:10" x14ac:dyDescent="0.25">
      <c r="A12" t="s">
        <v>83</v>
      </c>
      <c r="B12" s="5">
        <v>272150.71120000025</v>
      </c>
      <c r="C12" s="5">
        <v>82688.215800000064</v>
      </c>
      <c r="D12" s="5">
        <v>4359.1332000000039</v>
      </c>
      <c r="E12" s="5">
        <v>81611.027800000069</v>
      </c>
      <c r="F12" s="5">
        <v>15645.636264000008</v>
      </c>
      <c r="G12" s="5">
        <v>12128.150088000009</v>
      </c>
      <c r="H12" s="5">
        <v>26939.186000000016</v>
      </c>
      <c r="I12" s="5">
        <v>18608.878462000015</v>
      </c>
      <c r="J12" s="5">
        <v>514130.9388140004</v>
      </c>
    </row>
    <row r="13" spans="1:10" x14ac:dyDescent="0.25">
      <c r="A13" t="s">
        <v>82</v>
      </c>
      <c r="B13" s="5">
        <v>12563.047600000013</v>
      </c>
      <c r="C13" s="5">
        <v>0</v>
      </c>
      <c r="D13" s="5">
        <v>0</v>
      </c>
      <c r="E13" s="5">
        <v>30766.638200000016</v>
      </c>
      <c r="F13" s="5">
        <v>9833.6129820000097</v>
      </c>
      <c r="G13" s="5">
        <v>0</v>
      </c>
      <c r="H13" s="5">
        <v>0</v>
      </c>
      <c r="I13" s="5">
        <v>6532.3263240000051</v>
      </c>
      <c r="J13" s="5">
        <v>59695.62510600005</v>
      </c>
    </row>
    <row r="14" spans="1:10" x14ac:dyDescent="0.25"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1:10" x14ac:dyDescent="0.25">
      <c r="A15" t="s">
        <v>81</v>
      </c>
      <c r="B15" s="5">
        <v>1633817.854778083</v>
      </c>
      <c r="C15" s="5">
        <v>915434.58613424748</v>
      </c>
      <c r="D15" s="5">
        <v>233459.61120000016</v>
      </c>
      <c r="E15" s="5">
        <v>517244.64966849354</v>
      </c>
      <c r="F15" s="5">
        <v>542216.60363758961</v>
      </c>
      <c r="G15" s="5">
        <v>623378.70530594513</v>
      </c>
      <c r="H15" s="5">
        <v>687628.74551427434</v>
      </c>
      <c r="I15" s="5">
        <v>514517.58792600036</v>
      </c>
      <c r="J15" s="5">
        <v>5667698.3441646332</v>
      </c>
    </row>
    <row r="16" spans="1:10" x14ac:dyDescent="0.25"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</row>
    <row r="17" spans="1:10" x14ac:dyDescent="0.25">
      <c r="A17" t="s">
        <v>80</v>
      </c>
      <c r="B17" s="5">
        <v>277894.05522134877</v>
      </c>
      <c r="C17" s="5">
        <v>138562.97540000011</v>
      </c>
      <c r="D17" s="5">
        <v>24574.685800000021</v>
      </c>
      <c r="E17" s="5">
        <v>94753.391000000061</v>
      </c>
      <c r="F17" s="5">
        <v>97800.610523348674</v>
      </c>
      <c r="G17" s="5">
        <v>108323.87449200009</v>
      </c>
      <c r="H17" s="5">
        <v>179288.57446200005</v>
      </c>
      <c r="I17" s="5">
        <v>61727.068498000037</v>
      </c>
      <c r="J17" s="5">
        <v>982925.23539669788</v>
      </c>
    </row>
    <row r="18" spans="1:10" x14ac:dyDescent="0.25"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</row>
    <row r="19" spans="1:10" x14ac:dyDescent="0.25">
      <c r="A19" t="s">
        <v>79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</row>
    <row r="20" spans="1:10" x14ac:dyDescent="0.25">
      <c r="A20" t="s">
        <v>78</v>
      </c>
      <c r="B20" s="5">
        <v>50279.346400000039</v>
      </c>
      <c r="C20" s="5">
        <v>18462.093400000012</v>
      </c>
      <c r="D20" s="5">
        <v>1589.7978000000012</v>
      </c>
      <c r="E20" s="5">
        <v>7590.6352000000043</v>
      </c>
      <c r="F20" s="5">
        <v>19690.037500000013</v>
      </c>
      <c r="G20" s="5">
        <v>24740.33138600002</v>
      </c>
      <c r="H20" s="5">
        <v>6416.5412000000033</v>
      </c>
      <c r="I20" s="5">
        <v>12684.961858000002</v>
      </c>
      <c r="J20" s="5">
        <v>141453.74474400011</v>
      </c>
    </row>
    <row r="21" spans="1:10" x14ac:dyDescent="0.25">
      <c r="A21" t="s">
        <v>39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</row>
    <row r="22" spans="1:10" x14ac:dyDescent="0.25">
      <c r="A22" t="s">
        <v>76</v>
      </c>
      <c r="B22" s="5">
        <v>19970.200000000012</v>
      </c>
      <c r="C22" s="5">
        <v>11306.958600000013</v>
      </c>
      <c r="D22" s="5">
        <v>6448.9982000000055</v>
      </c>
      <c r="E22" s="5">
        <v>12461.256000000008</v>
      </c>
      <c r="F22" s="5">
        <v>16101.108600000014</v>
      </c>
      <c r="G22" s="5">
        <v>9967.3680000000058</v>
      </c>
      <c r="H22" s="5">
        <v>4271.8000000000011</v>
      </c>
      <c r="I22" s="5">
        <v>14965.560000000005</v>
      </c>
      <c r="J22" s="5">
        <v>95493.249400000059</v>
      </c>
    </row>
    <row r="23" spans="1:10" x14ac:dyDescent="0.25">
      <c r="A23" t="s">
        <v>96</v>
      </c>
      <c r="B23" s="5">
        <v>3048386.6900207195</v>
      </c>
      <c r="C23" s="5">
        <v>1428267.7576942476</v>
      </c>
      <c r="D23" s="5">
        <v>368749.62398022733</v>
      </c>
      <c r="E23" s="5">
        <v>1005972.1574700077</v>
      </c>
      <c r="F23" s="5">
        <v>947558.5120909384</v>
      </c>
      <c r="G23" s="5">
        <v>1012630.6298679454</v>
      </c>
      <c r="H23" s="5">
        <v>1118369.1612962747</v>
      </c>
      <c r="I23" s="5">
        <v>785058.27339200058</v>
      </c>
      <c r="J23" s="5">
        <v>9714992.8058123626</v>
      </c>
    </row>
    <row r="25" spans="1:10" x14ac:dyDescent="0.25">
      <c r="A25" t="s">
        <v>84</v>
      </c>
      <c r="B25">
        <v>146773.80000000002</v>
      </c>
      <c r="C25">
        <v>491895.89999999997</v>
      </c>
      <c r="D25">
        <v>86724</v>
      </c>
      <c r="E25">
        <v>104594.4</v>
      </c>
      <c r="F25">
        <v>174893.39999999997</v>
      </c>
      <c r="G25">
        <v>615444.75</v>
      </c>
      <c r="H25">
        <v>226566.45</v>
      </c>
      <c r="I25">
        <v>293186.25</v>
      </c>
      <c r="J25" s="5">
        <f>SUM(B25:I25)</f>
        <v>2140078.9500000002</v>
      </c>
    </row>
    <row r="26" spans="1:10" x14ac:dyDescent="0.25">
      <c r="A26" t="s">
        <v>84</v>
      </c>
      <c r="B26">
        <v>373197.11053571425</v>
      </c>
      <c r="C26">
        <v>255473.69875000004</v>
      </c>
      <c r="D26">
        <v>55348.985000000001</v>
      </c>
      <c r="E26">
        <v>128970.51875000002</v>
      </c>
      <c r="F26">
        <v>205987.26450000008</v>
      </c>
      <c r="G26">
        <v>225411.98549999998</v>
      </c>
      <c r="H26">
        <v>192725.67517857143</v>
      </c>
      <c r="I26">
        <v>187019.12125</v>
      </c>
      <c r="J26" s="5">
        <f t="shared" ref="J26:J30" si="0">SUM(B26:I26)</f>
        <v>1624134.3594642859</v>
      </c>
    </row>
    <row r="27" spans="1:10" x14ac:dyDescent="0.25">
      <c r="A27" t="s">
        <v>79</v>
      </c>
      <c r="B27">
        <v>64558.725000000006</v>
      </c>
      <c r="C27">
        <v>0</v>
      </c>
      <c r="D27">
        <v>10334.75</v>
      </c>
      <c r="E27">
        <v>18847.474999999999</v>
      </c>
      <c r="F27">
        <v>20532.599999999999</v>
      </c>
      <c r="G27">
        <v>92539.287499999991</v>
      </c>
      <c r="H27">
        <v>7777.5</v>
      </c>
      <c r="I27">
        <v>0</v>
      </c>
      <c r="J27" s="5">
        <f t="shared" si="0"/>
        <v>214590.33750000002</v>
      </c>
    </row>
    <row r="28" spans="1:10" x14ac:dyDescent="0.25">
      <c r="A28" t="s">
        <v>84</v>
      </c>
      <c r="B28">
        <v>709936.42142857146</v>
      </c>
      <c r="C28">
        <v>819578.95000000007</v>
      </c>
      <c r="D28">
        <v>52112.400000000023</v>
      </c>
      <c r="E28">
        <v>218945.75000000006</v>
      </c>
      <c r="F28">
        <v>165796.42000000004</v>
      </c>
      <c r="G28">
        <v>958550.55999999982</v>
      </c>
      <c r="H28">
        <v>610074.82714285725</v>
      </c>
      <c r="I28">
        <v>1103699.8499999999</v>
      </c>
      <c r="J28" s="5">
        <f t="shared" si="0"/>
        <v>4638695.1785714282</v>
      </c>
    </row>
    <row r="29" spans="1:10" x14ac:dyDescent="0.25">
      <c r="A29" t="s">
        <v>80</v>
      </c>
      <c r="C29" s="5">
        <v>551172.16106266389</v>
      </c>
      <c r="J29">
        <f t="shared" si="0"/>
        <v>551172.16106266389</v>
      </c>
    </row>
    <row r="30" spans="1:10" x14ac:dyDescent="0.25">
      <c r="A30" t="s">
        <v>85</v>
      </c>
      <c r="C30" s="5">
        <v>168981.15918749996</v>
      </c>
      <c r="J30">
        <f t="shared" si="0"/>
        <v>168981.15918749996</v>
      </c>
    </row>
    <row r="31" spans="1:10" x14ac:dyDescent="0.25">
      <c r="B31" s="6">
        <f>SUM(B2:B30)-B23</f>
        <v>4342852.7469850043</v>
      </c>
      <c r="C31" s="6">
        <f t="shared" ref="C31:J31" si="1">SUM(C2:C30)-C23</f>
        <v>3715369.6266944124</v>
      </c>
      <c r="D31" s="6">
        <f t="shared" si="1"/>
        <v>573269.7589802274</v>
      </c>
      <c r="E31" s="6">
        <f t="shared" si="1"/>
        <v>1477330.3012200075</v>
      </c>
      <c r="F31" s="6">
        <f t="shared" si="1"/>
        <v>1514768.1965909384</v>
      </c>
      <c r="G31" s="6">
        <f t="shared" si="1"/>
        <v>2904577.212867945</v>
      </c>
      <c r="H31" s="6">
        <f t="shared" si="1"/>
        <v>2155513.6136177042</v>
      </c>
      <c r="I31" s="6">
        <f t="shared" si="1"/>
        <v>2368963.4946420002</v>
      </c>
      <c r="J31" s="6">
        <f t="shared" si="1"/>
        <v>19052644.951598238</v>
      </c>
    </row>
    <row r="33" spans="7:34" x14ac:dyDescent="0.25">
      <c r="H33" s="14" t="s">
        <v>26</v>
      </c>
      <c r="I33" s="14" t="s">
        <v>56</v>
      </c>
      <c r="J33" s="14" t="s">
        <v>55</v>
      </c>
      <c r="K33" s="14" t="s">
        <v>69</v>
      </c>
      <c r="L33" s="14" t="s">
        <v>53</v>
      </c>
      <c r="M33" s="14" t="s">
        <v>68</v>
      </c>
      <c r="N33" s="14" t="s">
        <v>51</v>
      </c>
      <c r="O33" s="14" t="s">
        <v>85</v>
      </c>
      <c r="P33" s="14">
        <v>0</v>
      </c>
      <c r="Q33" s="14" t="s">
        <v>84</v>
      </c>
      <c r="R33" s="14">
        <v>0</v>
      </c>
      <c r="S33" s="14" t="s">
        <v>83</v>
      </c>
      <c r="T33" s="14" t="s">
        <v>82</v>
      </c>
      <c r="U33" s="14">
        <v>0</v>
      </c>
      <c r="V33" s="14" t="s">
        <v>81</v>
      </c>
      <c r="W33" s="14">
        <v>0</v>
      </c>
      <c r="X33" s="14" t="s">
        <v>80</v>
      </c>
      <c r="Y33" s="14">
        <v>0</v>
      </c>
      <c r="Z33" s="14" t="s">
        <v>79</v>
      </c>
      <c r="AA33" s="14" t="s">
        <v>78</v>
      </c>
      <c r="AB33" s="14" t="s">
        <v>39</v>
      </c>
      <c r="AC33" s="14" t="s">
        <v>77</v>
      </c>
      <c r="AD33" s="14" t="s">
        <v>76</v>
      </c>
      <c r="AE33" s="14"/>
      <c r="AF33" s="14"/>
    </row>
    <row r="34" spans="7:34" x14ac:dyDescent="0.25">
      <c r="G34">
        <v>321</v>
      </c>
      <c r="H34" s="96">
        <f>SUM(I34:AF34)</f>
        <v>4342852.7469850052</v>
      </c>
      <c r="I34" s="96">
        <f>SUMIFS($B$2:$B$30,$A$2:$A$30,I$33)</f>
        <v>0</v>
      </c>
      <c r="J34" s="96">
        <f t="shared" ref="J34:AF34" si="2">SUMIFS($B$2:$B$30,$A$2:$A$30,J$33)</f>
        <v>271024.05340000021</v>
      </c>
      <c r="K34" s="96">
        <f t="shared" si="2"/>
        <v>42740.307600000029</v>
      </c>
      <c r="L34" s="96">
        <f t="shared" si="2"/>
        <v>73595.909600000043</v>
      </c>
      <c r="M34" s="96">
        <f t="shared" si="2"/>
        <v>67151.642000000022</v>
      </c>
      <c r="N34" s="96">
        <f t="shared" si="2"/>
        <v>76244.88440000001</v>
      </c>
      <c r="O34" s="96">
        <f t="shared" si="2"/>
        <v>250954.67782128695</v>
      </c>
      <c r="P34" s="96">
        <f t="shared" si="2"/>
        <v>0</v>
      </c>
      <c r="Q34" s="96">
        <f t="shared" si="2"/>
        <v>1229907.3319642856</v>
      </c>
      <c r="R34" s="96">
        <f t="shared" si="2"/>
        <v>0</v>
      </c>
      <c r="S34" s="96">
        <f t="shared" si="2"/>
        <v>272150.71120000025</v>
      </c>
      <c r="T34" s="96">
        <f t="shared" si="2"/>
        <v>12563.047600000013</v>
      </c>
      <c r="U34" s="96">
        <f t="shared" si="2"/>
        <v>0</v>
      </c>
      <c r="V34" s="96">
        <f t="shared" si="2"/>
        <v>1633817.854778083</v>
      </c>
      <c r="W34" s="96">
        <f t="shared" si="2"/>
        <v>0</v>
      </c>
      <c r="X34" s="96">
        <f t="shared" si="2"/>
        <v>277894.05522134877</v>
      </c>
      <c r="Y34" s="96">
        <f t="shared" si="2"/>
        <v>0</v>
      </c>
      <c r="Z34" s="96">
        <f t="shared" si="2"/>
        <v>64558.725000000006</v>
      </c>
      <c r="AA34" s="96">
        <f t="shared" si="2"/>
        <v>50279.346400000039</v>
      </c>
      <c r="AB34" s="96">
        <f t="shared" si="2"/>
        <v>0</v>
      </c>
      <c r="AC34" s="96">
        <f t="shared" si="2"/>
        <v>0</v>
      </c>
      <c r="AD34" s="96">
        <f t="shared" si="2"/>
        <v>19970.200000000012</v>
      </c>
      <c r="AE34" s="96">
        <f t="shared" si="2"/>
        <v>0</v>
      </c>
      <c r="AF34" s="96">
        <f t="shared" si="2"/>
        <v>0</v>
      </c>
      <c r="AG34" s="96">
        <f t="shared" ref="AG34:AH34" si="3">SUMIFS($B$2:$B$30,$A$2:$A$30,AG$33)</f>
        <v>0</v>
      </c>
      <c r="AH34" s="96">
        <f t="shared" si="3"/>
        <v>0</v>
      </c>
    </row>
    <row r="35" spans="7:34" x14ac:dyDescent="0.25">
      <c r="G35">
        <v>322</v>
      </c>
      <c r="H35" s="96">
        <f t="shared" ref="H35:H41" si="4">SUM(I35:AF35)</f>
        <v>3715369.626694412</v>
      </c>
      <c r="I35" s="96">
        <f>SUMIFS($C$2:$C$30,$A$2:$A$30,I$33)</f>
        <v>0</v>
      </c>
      <c r="J35" s="96">
        <f t="shared" ref="J35:AF35" si="5">SUMIFS($C$2:$C$30,$A$2:$A$30,J$33)</f>
        <v>71540.367800000065</v>
      </c>
      <c r="K35" s="96">
        <f t="shared" si="5"/>
        <v>12186.000800000009</v>
      </c>
      <c r="L35" s="96">
        <f t="shared" si="5"/>
        <v>17700.324200000017</v>
      </c>
      <c r="M35" s="96">
        <f t="shared" si="5"/>
        <v>16003.247800000012</v>
      </c>
      <c r="N35" s="96">
        <f t="shared" si="5"/>
        <v>37091.119760000016</v>
      </c>
      <c r="O35" s="96">
        <f t="shared" si="5"/>
        <v>276273.02718750003</v>
      </c>
      <c r="P35" s="96">
        <f t="shared" si="5"/>
        <v>0</v>
      </c>
      <c r="Q35" s="96">
        <f t="shared" si="5"/>
        <v>1566948.5487500001</v>
      </c>
      <c r="R35" s="96">
        <f t="shared" si="5"/>
        <v>0</v>
      </c>
      <c r="S35" s="96">
        <f t="shared" si="5"/>
        <v>82688.215800000064</v>
      </c>
      <c r="T35" s="96">
        <f t="shared" si="5"/>
        <v>0</v>
      </c>
      <c r="U35" s="96">
        <f t="shared" si="5"/>
        <v>0</v>
      </c>
      <c r="V35" s="96">
        <f t="shared" si="5"/>
        <v>915434.58613424748</v>
      </c>
      <c r="W35" s="96">
        <f t="shared" si="5"/>
        <v>0</v>
      </c>
      <c r="X35" s="96">
        <f t="shared" si="5"/>
        <v>689735.136462664</v>
      </c>
      <c r="Y35" s="96">
        <f t="shared" si="5"/>
        <v>0</v>
      </c>
      <c r="Z35" s="96">
        <f t="shared" si="5"/>
        <v>0</v>
      </c>
      <c r="AA35" s="96">
        <f t="shared" si="5"/>
        <v>18462.093400000012</v>
      </c>
      <c r="AB35" s="96">
        <f t="shared" si="5"/>
        <v>0</v>
      </c>
      <c r="AC35" s="96">
        <f t="shared" si="5"/>
        <v>0</v>
      </c>
      <c r="AD35" s="96">
        <f t="shared" si="5"/>
        <v>11306.958600000013</v>
      </c>
      <c r="AE35" s="96">
        <f t="shared" si="5"/>
        <v>0</v>
      </c>
      <c r="AF35" s="96">
        <f t="shared" si="5"/>
        <v>0</v>
      </c>
    </row>
    <row r="36" spans="7:34" x14ac:dyDescent="0.25">
      <c r="G36">
        <v>323</v>
      </c>
      <c r="H36" s="96">
        <f t="shared" si="4"/>
        <v>573269.75898022729</v>
      </c>
      <c r="I36" s="96">
        <f>SUMIFS($D$2:$D$30,$A$2:$A$30,I$33)</f>
        <v>0</v>
      </c>
      <c r="J36" s="96">
        <f t="shared" ref="J36:AF36" si="6">SUMIFS($D$2:$D$30,$A$2:$A$30,J$33)</f>
        <v>33943.828200000004</v>
      </c>
      <c r="K36" s="96">
        <f t="shared" si="6"/>
        <v>7363.0084000000061</v>
      </c>
      <c r="L36" s="96">
        <f t="shared" si="6"/>
        <v>5353.7944000000007</v>
      </c>
      <c r="M36" s="96">
        <f t="shared" si="6"/>
        <v>10384.615600000008</v>
      </c>
      <c r="N36" s="96">
        <f t="shared" si="6"/>
        <v>5259.2492000000038</v>
      </c>
      <c r="O36" s="96">
        <f t="shared" si="6"/>
        <v>36012.901980227078</v>
      </c>
      <c r="P36" s="96">
        <f t="shared" si="6"/>
        <v>0</v>
      </c>
      <c r="Q36" s="96">
        <f t="shared" si="6"/>
        <v>194185.38500000001</v>
      </c>
      <c r="R36" s="96">
        <f t="shared" si="6"/>
        <v>0</v>
      </c>
      <c r="S36" s="96">
        <f t="shared" si="6"/>
        <v>4359.1332000000039</v>
      </c>
      <c r="T36" s="96">
        <f t="shared" si="6"/>
        <v>0</v>
      </c>
      <c r="U36" s="96">
        <f t="shared" si="6"/>
        <v>0</v>
      </c>
      <c r="V36" s="96">
        <f t="shared" si="6"/>
        <v>233459.61120000016</v>
      </c>
      <c r="W36" s="96">
        <f t="shared" si="6"/>
        <v>0</v>
      </c>
      <c r="X36" s="96">
        <f t="shared" si="6"/>
        <v>24574.685800000021</v>
      </c>
      <c r="Y36" s="96">
        <f t="shared" si="6"/>
        <v>0</v>
      </c>
      <c r="Z36" s="96">
        <f t="shared" si="6"/>
        <v>10334.75</v>
      </c>
      <c r="AA36" s="96">
        <f t="shared" si="6"/>
        <v>1589.7978000000012</v>
      </c>
      <c r="AB36" s="96">
        <f t="shared" si="6"/>
        <v>0</v>
      </c>
      <c r="AC36" s="96">
        <f t="shared" si="6"/>
        <v>0</v>
      </c>
      <c r="AD36" s="96">
        <f t="shared" si="6"/>
        <v>6448.9982000000055</v>
      </c>
      <c r="AE36" s="96">
        <f t="shared" si="6"/>
        <v>0</v>
      </c>
      <c r="AF36" s="96">
        <f t="shared" si="6"/>
        <v>0</v>
      </c>
    </row>
    <row r="37" spans="7:34" x14ac:dyDescent="0.25">
      <c r="G37">
        <v>324</v>
      </c>
      <c r="H37" s="96">
        <f t="shared" si="4"/>
        <v>1477330.3012200077</v>
      </c>
      <c r="I37" s="96">
        <f>SUMIFS($E$2:$E$30,$A$2:$A$30,I$33)</f>
        <v>9605.5236000000077</v>
      </c>
      <c r="J37" s="96">
        <f t="shared" ref="J37:AF37" si="7">SUMIFS($E$2:$E$30,$A$2:$A$30,J$33)</f>
        <v>59076.049000000028</v>
      </c>
      <c r="K37" s="96">
        <f t="shared" si="7"/>
        <v>27713.770600000018</v>
      </c>
      <c r="L37" s="96">
        <f t="shared" si="7"/>
        <v>22459.314000000013</v>
      </c>
      <c r="M37" s="96">
        <f t="shared" si="7"/>
        <v>18224.180000000008</v>
      </c>
      <c r="N37" s="96">
        <f t="shared" si="7"/>
        <v>28520.818400000018</v>
      </c>
      <c r="O37" s="96">
        <f t="shared" si="7"/>
        <v>95944.904001513845</v>
      </c>
      <c r="P37" s="96">
        <f t="shared" si="7"/>
        <v>0</v>
      </c>
      <c r="Q37" s="96">
        <f t="shared" si="7"/>
        <v>452510.66875000007</v>
      </c>
      <c r="R37" s="96">
        <f t="shared" si="7"/>
        <v>0</v>
      </c>
      <c r="S37" s="96">
        <f t="shared" si="7"/>
        <v>81611.027800000069</v>
      </c>
      <c r="T37" s="96">
        <f t="shared" si="7"/>
        <v>30766.638200000016</v>
      </c>
      <c r="U37" s="96">
        <f t="shared" si="7"/>
        <v>0</v>
      </c>
      <c r="V37" s="96">
        <f t="shared" si="7"/>
        <v>517244.64966849354</v>
      </c>
      <c r="W37" s="96">
        <f t="shared" si="7"/>
        <v>0</v>
      </c>
      <c r="X37" s="96">
        <f t="shared" si="7"/>
        <v>94753.391000000061</v>
      </c>
      <c r="Y37" s="96">
        <f t="shared" si="7"/>
        <v>0</v>
      </c>
      <c r="Z37" s="96">
        <f t="shared" si="7"/>
        <v>18847.474999999999</v>
      </c>
      <c r="AA37" s="96">
        <f t="shared" si="7"/>
        <v>7590.6352000000043</v>
      </c>
      <c r="AB37" s="96">
        <f t="shared" si="7"/>
        <v>0</v>
      </c>
      <c r="AC37" s="96">
        <f t="shared" si="7"/>
        <v>0</v>
      </c>
      <c r="AD37" s="96">
        <f t="shared" si="7"/>
        <v>12461.256000000008</v>
      </c>
      <c r="AE37" s="96">
        <f t="shared" si="7"/>
        <v>0</v>
      </c>
      <c r="AF37" s="96">
        <f t="shared" si="7"/>
        <v>0</v>
      </c>
    </row>
    <row r="38" spans="7:34" x14ac:dyDescent="0.25">
      <c r="G38">
        <v>325</v>
      </c>
      <c r="H38" s="96">
        <f t="shared" si="4"/>
        <v>1514768.1965909386</v>
      </c>
      <c r="I38" s="96">
        <f>SUMIFS($F$2:$F$30,$A$2:$A$30,I$33)</f>
        <v>0</v>
      </c>
      <c r="J38" s="96">
        <f t="shared" ref="J38:AF38" si="8">SUMIFS($F$2:$F$30,$A$2:$A$30,J$33)</f>
        <v>77660.523642000044</v>
      </c>
      <c r="K38" s="96">
        <f t="shared" si="8"/>
        <v>1378.6358440000013</v>
      </c>
      <c r="L38" s="96">
        <f t="shared" si="8"/>
        <v>39518.360668000023</v>
      </c>
      <c r="M38" s="96">
        <f t="shared" si="8"/>
        <v>6629.0211520000012</v>
      </c>
      <c r="N38" s="96">
        <f t="shared" si="8"/>
        <v>37210.692024000004</v>
      </c>
      <c r="O38" s="96">
        <f t="shared" si="8"/>
        <v>83873.669254000008</v>
      </c>
      <c r="P38" s="96">
        <f t="shared" si="8"/>
        <v>0</v>
      </c>
      <c r="Q38" s="96">
        <f t="shared" si="8"/>
        <v>546677.08450000011</v>
      </c>
      <c r="R38" s="96">
        <f t="shared" si="8"/>
        <v>0</v>
      </c>
      <c r="S38" s="96">
        <f t="shared" si="8"/>
        <v>15645.636264000008</v>
      </c>
      <c r="T38" s="96">
        <f t="shared" si="8"/>
        <v>9833.6129820000097</v>
      </c>
      <c r="U38" s="96">
        <f t="shared" si="8"/>
        <v>0</v>
      </c>
      <c r="V38" s="96">
        <f t="shared" si="8"/>
        <v>542216.60363758961</v>
      </c>
      <c r="W38" s="96">
        <f t="shared" si="8"/>
        <v>0</v>
      </c>
      <c r="X38" s="96">
        <f t="shared" si="8"/>
        <v>97800.610523348674</v>
      </c>
      <c r="Y38" s="96">
        <f t="shared" si="8"/>
        <v>0</v>
      </c>
      <c r="Z38" s="96">
        <f t="shared" si="8"/>
        <v>20532.599999999999</v>
      </c>
      <c r="AA38" s="96">
        <f t="shared" si="8"/>
        <v>19690.037500000013</v>
      </c>
      <c r="AB38" s="96">
        <f t="shared" si="8"/>
        <v>0</v>
      </c>
      <c r="AC38" s="96">
        <f t="shared" si="8"/>
        <v>0</v>
      </c>
      <c r="AD38" s="96">
        <f t="shared" si="8"/>
        <v>16101.108600000014</v>
      </c>
      <c r="AE38" s="96">
        <f t="shared" si="8"/>
        <v>0</v>
      </c>
      <c r="AF38" s="96">
        <f t="shared" si="8"/>
        <v>0</v>
      </c>
    </row>
    <row r="39" spans="7:34" x14ac:dyDescent="0.25">
      <c r="G39">
        <v>326</v>
      </c>
      <c r="H39" s="96">
        <f t="shared" si="4"/>
        <v>2904577.212867945</v>
      </c>
      <c r="I39" s="96">
        <f>SUMIFS($G$2:$G$30,$A$2:$A$30,I$33)</f>
        <v>20818.406190000016</v>
      </c>
      <c r="J39" s="96">
        <f t="shared" ref="J39:AF39" si="9">SUMIFS($G$2:$G$30,$A$2:$A$30,J$33)</f>
        <v>36497.879450000022</v>
      </c>
      <c r="K39" s="96">
        <f t="shared" si="9"/>
        <v>3516.6264840000022</v>
      </c>
      <c r="L39" s="96">
        <f t="shared" si="9"/>
        <v>18443.462896000019</v>
      </c>
      <c r="M39" s="96">
        <f t="shared" si="9"/>
        <v>12594.950320000011</v>
      </c>
      <c r="N39" s="96">
        <f t="shared" si="9"/>
        <v>39964.097688000023</v>
      </c>
      <c r="O39" s="96">
        <f t="shared" si="9"/>
        <v>102256.77756800008</v>
      </c>
      <c r="P39" s="96">
        <f t="shared" si="9"/>
        <v>0</v>
      </c>
      <c r="Q39" s="96">
        <f t="shared" si="9"/>
        <v>1799407.2954999998</v>
      </c>
      <c r="R39" s="96">
        <f t="shared" si="9"/>
        <v>0</v>
      </c>
      <c r="S39" s="96">
        <f t="shared" si="9"/>
        <v>12128.150088000009</v>
      </c>
      <c r="T39" s="96">
        <f t="shared" si="9"/>
        <v>0</v>
      </c>
      <c r="U39" s="96">
        <f t="shared" si="9"/>
        <v>0</v>
      </c>
      <c r="V39" s="96">
        <f t="shared" si="9"/>
        <v>623378.70530594513</v>
      </c>
      <c r="W39" s="96">
        <f t="shared" si="9"/>
        <v>0</v>
      </c>
      <c r="X39" s="96">
        <f t="shared" si="9"/>
        <v>108323.87449200009</v>
      </c>
      <c r="Y39" s="96">
        <f t="shared" si="9"/>
        <v>0</v>
      </c>
      <c r="Z39" s="96">
        <f t="shared" si="9"/>
        <v>92539.287499999991</v>
      </c>
      <c r="AA39" s="96">
        <f t="shared" si="9"/>
        <v>24740.33138600002</v>
      </c>
      <c r="AB39" s="96">
        <f t="shared" si="9"/>
        <v>0</v>
      </c>
      <c r="AC39" s="96">
        <f t="shared" si="9"/>
        <v>0</v>
      </c>
      <c r="AD39" s="96">
        <f t="shared" si="9"/>
        <v>9967.3680000000058</v>
      </c>
      <c r="AE39" s="96">
        <f t="shared" si="9"/>
        <v>0</v>
      </c>
      <c r="AF39" s="96">
        <f t="shared" si="9"/>
        <v>0</v>
      </c>
    </row>
    <row r="40" spans="7:34" x14ac:dyDescent="0.25">
      <c r="G40">
        <v>327</v>
      </c>
      <c r="H40" s="96">
        <f t="shared" si="4"/>
        <v>2155513.6136177029</v>
      </c>
      <c r="I40" s="96">
        <f>SUMIFS($H$2:$H$30,$A$2:$A$30,I$33)</f>
        <v>1735.938000000001</v>
      </c>
      <c r="J40" s="96">
        <f t="shared" ref="J40:AF40" si="10">SUMIFS($H$2:$H$30,$A$2:$A$30,J$33)</f>
        <v>64822.499966000032</v>
      </c>
      <c r="K40" s="96">
        <f t="shared" si="10"/>
        <v>22308.939200000023</v>
      </c>
      <c r="L40" s="96">
        <f t="shared" si="10"/>
        <v>6574.3458320000027</v>
      </c>
      <c r="M40" s="96">
        <f t="shared" si="10"/>
        <v>9985.9804000000076</v>
      </c>
      <c r="N40" s="96">
        <f t="shared" si="10"/>
        <v>29818.695648000023</v>
      </c>
      <c r="O40" s="96">
        <f t="shared" si="10"/>
        <v>78577.915074000048</v>
      </c>
      <c r="P40" s="96">
        <f t="shared" si="10"/>
        <v>0</v>
      </c>
      <c r="Q40" s="96">
        <f t="shared" si="10"/>
        <v>1029366.9523214287</v>
      </c>
      <c r="R40" s="96">
        <f t="shared" si="10"/>
        <v>0</v>
      </c>
      <c r="S40" s="96">
        <f t="shared" si="10"/>
        <v>26939.186000000016</v>
      </c>
      <c r="T40" s="96">
        <f t="shared" si="10"/>
        <v>0</v>
      </c>
      <c r="U40" s="96">
        <f t="shared" si="10"/>
        <v>0</v>
      </c>
      <c r="V40" s="96">
        <f t="shared" si="10"/>
        <v>687628.74551427434</v>
      </c>
      <c r="W40" s="96">
        <f t="shared" si="10"/>
        <v>0</v>
      </c>
      <c r="X40" s="96">
        <f t="shared" si="10"/>
        <v>179288.57446200005</v>
      </c>
      <c r="Y40" s="96">
        <f t="shared" si="10"/>
        <v>0</v>
      </c>
      <c r="Z40" s="96">
        <f t="shared" si="10"/>
        <v>7777.5</v>
      </c>
      <c r="AA40" s="96">
        <f t="shared" si="10"/>
        <v>6416.5412000000033</v>
      </c>
      <c r="AB40" s="96">
        <f t="shared" si="10"/>
        <v>0</v>
      </c>
      <c r="AC40" s="96">
        <f t="shared" si="10"/>
        <v>0</v>
      </c>
      <c r="AD40" s="96">
        <f t="shared" si="10"/>
        <v>4271.8000000000011</v>
      </c>
      <c r="AE40" s="96">
        <f t="shared" si="10"/>
        <v>0</v>
      </c>
      <c r="AF40" s="96">
        <f t="shared" si="10"/>
        <v>0</v>
      </c>
    </row>
    <row r="41" spans="7:34" x14ac:dyDescent="0.25">
      <c r="G41">
        <v>328</v>
      </c>
      <c r="H41" s="96">
        <f t="shared" si="4"/>
        <v>2368963.4946420006</v>
      </c>
      <c r="I41" s="96">
        <f>SUMIFS($I$2:$I$30,$A$2:$A$30,I$33)</f>
        <v>0</v>
      </c>
      <c r="J41" s="96">
        <f t="shared" ref="J41:AF41" si="11">SUMIFS($I$2:$I$30,$A$2:$A$30,J$33)</f>
        <v>35494.155498000036</v>
      </c>
      <c r="K41" s="96">
        <f t="shared" si="11"/>
        <v>0</v>
      </c>
      <c r="L41" s="96">
        <f t="shared" si="11"/>
        <v>15644.635212000008</v>
      </c>
      <c r="M41" s="96">
        <f t="shared" si="11"/>
        <v>13396.407146000005</v>
      </c>
      <c r="N41" s="96">
        <f t="shared" si="11"/>
        <v>33337.544832000014</v>
      </c>
      <c r="O41" s="96">
        <f t="shared" si="11"/>
        <v>58149.147636000038</v>
      </c>
      <c r="P41" s="96">
        <f t="shared" si="11"/>
        <v>0</v>
      </c>
      <c r="Q41" s="96">
        <f t="shared" si="11"/>
        <v>1583905.2212499999</v>
      </c>
      <c r="R41" s="96">
        <f t="shared" si="11"/>
        <v>0</v>
      </c>
      <c r="S41" s="96">
        <f t="shared" si="11"/>
        <v>18608.878462000015</v>
      </c>
      <c r="T41" s="96">
        <f t="shared" si="11"/>
        <v>6532.3263240000051</v>
      </c>
      <c r="U41" s="96">
        <f t="shared" si="11"/>
        <v>0</v>
      </c>
      <c r="V41" s="96">
        <f t="shared" si="11"/>
        <v>514517.58792600036</v>
      </c>
      <c r="W41" s="96">
        <f t="shared" si="11"/>
        <v>0</v>
      </c>
      <c r="X41" s="96">
        <f t="shared" si="11"/>
        <v>61727.068498000037</v>
      </c>
      <c r="Y41" s="96">
        <f t="shared" si="11"/>
        <v>0</v>
      </c>
      <c r="Z41" s="96">
        <f t="shared" si="11"/>
        <v>0</v>
      </c>
      <c r="AA41" s="96">
        <f t="shared" si="11"/>
        <v>12684.961858000002</v>
      </c>
      <c r="AB41" s="96">
        <f t="shared" si="11"/>
        <v>0</v>
      </c>
      <c r="AC41" s="96">
        <f t="shared" si="11"/>
        <v>0</v>
      </c>
      <c r="AD41" s="96">
        <f t="shared" si="11"/>
        <v>14965.560000000005</v>
      </c>
      <c r="AE41" s="96">
        <f t="shared" si="11"/>
        <v>0</v>
      </c>
      <c r="AF41" s="96">
        <f t="shared" si="11"/>
        <v>0</v>
      </c>
    </row>
    <row r="42" spans="7:34" x14ac:dyDescent="0.25">
      <c r="G42">
        <v>350</v>
      </c>
      <c r="H42" s="96">
        <f>SUM(H34:H41)</f>
        <v>19052644.951598238</v>
      </c>
      <c r="I42" s="96">
        <f t="shared" ref="I42:AF42" si="12">SUM(I34:I41)</f>
        <v>32159.867790000026</v>
      </c>
      <c r="J42" s="96">
        <f t="shared" si="12"/>
        <v>650059.35695600044</v>
      </c>
      <c r="K42" s="96">
        <f t="shared" si="12"/>
        <v>117207.2889280001</v>
      </c>
      <c r="L42" s="96">
        <f t="shared" si="12"/>
        <v>199290.14680800011</v>
      </c>
      <c r="M42" s="96">
        <f t="shared" si="12"/>
        <v>154370.04441800006</v>
      </c>
      <c r="N42" s="96">
        <f t="shared" si="12"/>
        <v>287447.10195200011</v>
      </c>
      <c r="O42" s="96">
        <f t="shared" si="12"/>
        <v>982043.02052252821</v>
      </c>
      <c r="P42" s="96">
        <f t="shared" si="12"/>
        <v>0</v>
      </c>
      <c r="Q42" s="96">
        <f t="shared" si="12"/>
        <v>8402908.4880357143</v>
      </c>
      <c r="R42" s="96">
        <f t="shared" si="12"/>
        <v>0</v>
      </c>
      <c r="S42" s="96">
        <f t="shared" si="12"/>
        <v>514130.9388140004</v>
      </c>
      <c r="T42" s="96">
        <f t="shared" si="12"/>
        <v>59695.62510600005</v>
      </c>
      <c r="U42" s="96">
        <f t="shared" si="12"/>
        <v>0</v>
      </c>
      <c r="V42" s="96">
        <f t="shared" si="12"/>
        <v>5667698.3441646332</v>
      </c>
      <c r="W42" s="96">
        <f t="shared" si="12"/>
        <v>0</v>
      </c>
      <c r="X42" s="96">
        <f t="shared" si="12"/>
        <v>1534097.3964593615</v>
      </c>
      <c r="Y42" s="96">
        <f t="shared" si="12"/>
        <v>0</v>
      </c>
      <c r="Z42" s="96">
        <f t="shared" si="12"/>
        <v>214590.33750000002</v>
      </c>
      <c r="AA42" s="96">
        <f t="shared" si="12"/>
        <v>141453.74474400011</v>
      </c>
      <c r="AB42" s="96">
        <f t="shared" si="12"/>
        <v>0</v>
      </c>
      <c r="AC42" s="96">
        <f t="shared" si="12"/>
        <v>0</v>
      </c>
      <c r="AD42" s="96">
        <f t="shared" si="12"/>
        <v>95493.249400000059</v>
      </c>
      <c r="AE42" s="96">
        <f t="shared" si="12"/>
        <v>0</v>
      </c>
      <c r="AF42" s="96">
        <f t="shared" si="12"/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1"/>
  <sheetViews>
    <sheetView tabSelected="1" topLeftCell="Y1" zoomScale="70" zoomScaleNormal="70" workbookViewId="0">
      <selection activeCell="AI5" sqref="AI5"/>
    </sheetView>
  </sheetViews>
  <sheetFormatPr defaultColWidth="9.140625" defaultRowHeight="15" outlineLevelRow="1" x14ac:dyDescent="0.25"/>
  <cols>
    <col min="1" max="1" width="15.85546875" style="1" customWidth="1"/>
    <col min="2" max="2" width="20.42578125" style="1" customWidth="1"/>
    <col min="3" max="3" width="8.42578125" style="1" customWidth="1"/>
    <col min="4" max="4" width="27.140625" style="1" customWidth="1"/>
    <col min="5" max="5" width="25.7109375" style="1" bestFit="1" customWidth="1"/>
    <col min="6" max="6" width="15.28515625" style="1" customWidth="1"/>
    <col min="7" max="7" width="3.85546875" style="1" customWidth="1"/>
    <col min="8" max="8" width="18.28515625" style="1" customWidth="1"/>
    <col min="9" max="9" width="18.5703125" style="1" customWidth="1"/>
    <col min="10" max="10" width="17.7109375" style="1" customWidth="1"/>
    <col min="11" max="11" width="21" style="1" customWidth="1"/>
    <col min="12" max="12" width="19.5703125" style="1" customWidth="1"/>
    <col min="13" max="13" width="22.28515625" style="1" customWidth="1"/>
    <col min="14" max="14" width="22.140625" style="1" customWidth="1"/>
    <col min="15" max="15" width="22.85546875" style="1" customWidth="1"/>
    <col min="16" max="16" width="6.28515625" style="1" customWidth="1"/>
    <col min="17" max="17" width="18.140625" style="1" customWidth="1"/>
    <col min="18" max="18" width="5.5703125" style="1" customWidth="1"/>
    <col min="19" max="19" width="22.42578125" style="1" customWidth="1"/>
    <col min="20" max="20" width="21" style="1" customWidth="1"/>
    <col min="21" max="21" width="5.42578125" style="1" customWidth="1"/>
    <col min="22" max="22" width="14.85546875" style="1" customWidth="1"/>
    <col min="23" max="23" width="8.140625" style="1" customWidth="1"/>
    <col min="24" max="24" width="14.85546875" style="1" customWidth="1"/>
    <col min="25" max="25" width="8.28515625" style="1" customWidth="1"/>
    <col min="26" max="26" width="24.28515625" style="1" customWidth="1"/>
    <col min="27" max="27" width="19.28515625" style="1" customWidth="1"/>
    <col min="28" max="28" width="17.7109375" style="1" customWidth="1"/>
    <col min="29" max="29" width="21.140625" style="1" customWidth="1"/>
    <col min="30" max="30" width="21" style="1" customWidth="1"/>
    <col min="31" max="31" width="24.7109375" style="1" customWidth="1"/>
    <col min="32" max="32" width="22.5703125" style="1" customWidth="1"/>
    <col min="33" max="33" width="3.85546875" style="1" customWidth="1"/>
    <col min="34" max="34" width="16" style="1" bestFit="1" customWidth="1"/>
    <col min="35" max="35" width="19.7109375" style="1" bestFit="1" customWidth="1"/>
    <col min="36" max="38" width="15.28515625" style="1" customWidth="1"/>
    <col min="40" max="41" width="15.28515625" style="1" customWidth="1"/>
    <col min="42" max="42" width="17.140625" style="1" customWidth="1"/>
    <col min="43" max="43" width="18.140625" style="1" customWidth="1"/>
    <col min="44" max="44" width="15.28515625" style="1" customWidth="1"/>
    <col min="45" max="45" width="16" style="1" customWidth="1"/>
    <col min="46" max="46" width="12.42578125" style="1" customWidth="1"/>
    <col min="47" max="47" width="14.5703125" style="1" customWidth="1"/>
    <col min="48" max="48" width="12.5703125" style="1" customWidth="1"/>
    <col min="49" max="16384" width="9.140625" style="1"/>
  </cols>
  <sheetData>
    <row r="1" spans="1:45" ht="21" x14ac:dyDescent="0.35">
      <c r="A1" s="267" t="s">
        <v>531</v>
      </c>
    </row>
    <row r="3" spans="1:45" s="59" customFormat="1" ht="48" customHeight="1" x14ac:dyDescent="0.25">
      <c r="C3" s="94"/>
      <c r="D3" s="93"/>
      <c r="E3" s="1"/>
      <c r="F3" s="1"/>
      <c r="I3" s="181" t="s">
        <v>56</v>
      </c>
      <c r="J3" s="181" t="s">
        <v>55</v>
      </c>
      <c r="K3" s="181" t="s">
        <v>69</v>
      </c>
      <c r="L3" s="181" t="s">
        <v>53</v>
      </c>
      <c r="M3" s="181" t="s">
        <v>68</v>
      </c>
      <c r="N3" s="181" t="s">
        <v>51</v>
      </c>
      <c r="O3" s="181" t="s">
        <v>85</v>
      </c>
      <c r="P3" s="181"/>
      <c r="Q3" s="181" t="s">
        <v>84</v>
      </c>
      <c r="R3" s="181"/>
      <c r="S3" s="181" t="s">
        <v>83</v>
      </c>
      <c r="T3" s="181" t="s">
        <v>82</v>
      </c>
      <c r="U3" s="181"/>
      <c r="V3" s="181" t="s">
        <v>81</v>
      </c>
      <c r="W3" s="181"/>
      <c r="X3" s="181" t="s">
        <v>80</v>
      </c>
      <c r="Y3" s="181"/>
      <c r="Z3" s="181" t="s">
        <v>79</v>
      </c>
      <c r="AA3" s="181" t="s">
        <v>78</v>
      </c>
      <c r="AB3" s="182" t="s">
        <v>39</v>
      </c>
      <c r="AC3" s="182" t="s">
        <v>77</v>
      </c>
      <c r="AD3" s="181" t="s">
        <v>76</v>
      </c>
      <c r="AE3" s="182" t="s">
        <v>36</v>
      </c>
      <c r="AF3" s="182" t="s">
        <v>35</v>
      </c>
      <c r="AG3" s="45"/>
      <c r="AH3" s="181" t="s">
        <v>34</v>
      </c>
      <c r="AI3" s="182" t="s">
        <v>33</v>
      </c>
      <c r="AJ3" s="182" t="s">
        <v>65</v>
      </c>
      <c r="AK3" s="182" t="s">
        <v>64</v>
      </c>
      <c r="AL3" s="45"/>
      <c r="AN3" s="182" t="s">
        <v>63</v>
      </c>
      <c r="AO3" s="182" t="s">
        <v>62</v>
      </c>
      <c r="AP3" s="183" t="s">
        <v>61</v>
      </c>
      <c r="AR3" s="182" t="s">
        <v>75</v>
      </c>
    </row>
    <row r="4" spans="1:45" s="54" customFormat="1" ht="18.75" x14ac:dyDescent="0.25">
      <c r="C4" s="27"/>
      <c r="D4" s="27"/>
      <c r="E4" s="84"/>
      <c r="F4" s="83"/>
      <c r="G4" s="83"/>
      <c r="H4" s="83"/>
      <c r="I4" s="82">
        <v>7</v>
      </c>
      <c r="J4" s="82">
        <v>8</v>
      </c>
      <c r="K4" s="82">
        <v>9</v>
      </c>
      <c r="L4" s="82">
        <v>10</v>
      </c>
      <c r="M4" s="82">
        <v>11</v>
      </c>
      <c r="N4" s="82">
        <v>12</v>
      </c>
      <c r="O4" s="82">
        <v>13</v>
      </c>
      <c r="P4" s="82">
        <v>14</v>
      </c>
      <c r="Q4" s="82">
        <v>15</v>
      </c>
      <c r="R4" s="82">
        <v>16</v>
      </c>
      <c r="S4" s="82">
        <v>17</v>
      </c>
      <c r="T4" s="82">
        <v>18</v>
      </c>
      <c r="U4" s="82">
        <v>19</v>
      </c>
      <c r="V4" s="82">
        <v>20</v>
      </c>
      <c r="W4" s="82">
        <v>21</v>
      </c>
      <c r="X4" s="82">
        <v>22</v>
      </c>
      <c r="Y4" s="82">
        <v>23</v>
      </c>
      <c r="Z4" s="82">
        <v>24</v>
      </c>
      <c r="AA4" s="82">
        <v>25</v>
      </c>
      <c r="AB4" s="82">
        <v>26</v>
      </c>
      <c r="AC4" s="82">
        <v>27</v>
      </c>
      <c r="AD4" s="82">
        <v>28</v>
      </c>
      <c r="AE4" s="82">
        <v>29</v>
      </c>
      <c r="AF4" s="82">
        <v>30</v>
      </c>
      <c r="AG4" s="82">
        <v>31</v>
      </c>
      <c r="AH4" s="82">
        <v>32</v>
      </c>
      <c r="AI4" s="82">
        <v>33</v>
      </c>
      <c r="AJ4" s="82">
        <v>34</v>
      </c>
      <c r="AK4" s="82">
        <v>35</v>
      </c>
      <c r="AL4" s="82">
        <v>36</v>
      </c>
      <c r="AN4" s="82">
        <v>39</v>
      </c>
      <c r="AO4" s="82">
        <v>40</v>
      </c>
      <c r="AP4" s="82">
        <v>41</v>
      </c>
      <c r="AR4" s="82">
        <v>37</v>
      </c>
    </row>
    <row r="5" spans="1:45" s="54" customFormat="1" ht="78.75" x14ac:dyDescent="0.25">
      <c r="C5" s="25" t="s">
        <v>24</v>
      </c>
      <c r="D5" s="81" t="s">
        <v>29</v>
      </c>
      <c r="E5" s="48" t="s">
        <v>71</v>
      </c>
      <c r="F5" s="47" t="s">
        <v>70</v>
      </c>
      <c r="H5" s="48" t="s">
        <v>26</v>
      </c>
      <c r="I5" s="265" t="s">
        <v>56</v>
      </c>
      <c r="J5" s="47" t="s">
        <v>55</v>
      </c>
      <c r="K5" s="265" t="s">
        <v>69</v>
      </c>
      <c r="L5" s="47" t="s">
        <v>53</v>
      </c>
      <c r="M5" s="265" t="s">
        <v>68</v>
      </c>
      <c r="N5" s="47" t="s">
        <v>51</v>
      </c>
      <c r="O5" s="47" t="s">
        <v>50</v>
      </c>
      <c r="P5" s="80"/>
      <c r="Q5" s="47" t="s">
        <v>48</v>
      </c>
      <c r="R5" s="1"/>
      <c r="S5" s="47" t="s">
        <v>47</v>
      </c>
      <c r="T5" s="47" t="s">
        <v>46</v>
      </c>
      <c r="U5" s="1"/>
      <c r="V5" s="47" t="s">
        <v>45</v>
      </c>
      <c r="W5" s="80"/>
      <c r="X5" s="47" t="s">
        <v>43</v>
      </c>
      <c r="Y5" s="80"/>
      <c r="Z5" s="47" t="s">
        <v>41</v>
      </c>
      <c r="AA5" s="47" t="s">
        <v>40</v>
      </c>
      <c r="AB5" s="47" t="s">
        <v>39</v>
      </c>
      <c r="AC5" s="47" t="s">
        <v>38</v>
      </c>
      <c r="AD5" s="47" t="s">
        <v>37</v>
      </c>
      <c r="AE5" s="61" t="s">
        <v>36</v>
      </c>
      <c r="AF5" s="61" t="s">
        <v>35</v>
      </c>
      <c r="AG5" s="61"/>
      <c r="AH5" s="61" t="s">
        <v>34</v>
      </c>
      <c r="AI5" s="61" t="s">
        <v>33</v>
      </c>
      <c r="AJ5" s="77" t="s">
        <v>65</v>
      </c>
      <c r="AK5" s="77" t="s">
        <v>64</v>
      </c>
      <c r="AN5" s="78" t="s">
        <v>63</v>
      </c>
      <c r="AO5" s="77" t="s">
        <v>62</v>
      </c>
      <c r="AP5" s="76" t="s">
        <v>61</v>
      </c>
    </row>
    <row r="6" spans="1:45" s="54" customFormat="1" ht="15.75" x14ac:dyDescent="0.25">
      <c r="A6" s="54" t="s">
        <v>0</v>
      </c>
      <c r="C6" s="15" t="s">
        <v>20</v>
      </c>
      <c r="D6" s="41" t="s">
        <v>19</v>
      </c>
      <c r="E6" s="35">
        <v>251638165</v>
      </c>
      <c r="F6" s="35">
        <v>251638165</v>
      </c>
      <c r="G6" s="35"/>
      <c r="H6" s="35">
        <v>251638165</v>
      </c>
      <c r="I6" s="35">
        <v>3824</v>
      </c>
      <c r="J6" s="35">
        <v>12126202</v>
      </c>
      <c r="K6" s="35">
        <v>2152712</v>
      </c>
      <c r="L6" s="35">
        <v>3064749</v>
      </c>
      <c r="M6" s="35">
        <v>2917006</v>
      </c>
      <c r="N6" s="35">
        <v>5910555</v>
      </c>
      <c r="O6" s="35">
        <v>18670730</v>
      </c>
      <c r="P6" s="35">
        <v>0</v>
      </c>
      <c r="Q6" s="35">
        <v>9759137</v>
      </c>
      <c r="R6" s="35">
        <v>0</v>
      </c>
      <c r="S6" s="35">
        <v>22263920</v>
      </c>
      <c r="T6" s="35">
        <v>1006473</v>
      </c>
      <c r="U6" s="35">
        <v>0</v>
      </c>
      <c r="V6" s="35">
        <v>141600965</v>
      </c>
      <c r="W6" s="35">
        <v>0</v>
      </c>
      <c r="X6" s="35">
        <v>20028520</v>
      </c>
      <c r="Y6" s="35">
        <v>0</v>
      </c>
      <c r="Z6" s="35">
        <v>118580</v>
      </c>
      <c r="AA6" s="35">
        <v>2989829</v>
      </c>
      <c r="AB6" s="35">
        <v>8000</v>
      </c>
      <c r="AC6" s="35">
        <v>0</v>
      </c>
      <c r="AD6" s="35">
        <v>2085286</v>
      </c>
      <c r="AE6" s="35">
        <v>548000</v>
      </c>
      <c r="AF6" s="35">
        <v>1016150</v>
      </c>
      <c r="AG6" s="35"/>
      <c r="AH6" s="35">
        <v>2727527</v>
      </c>
      <c r="AI6" s="35">
        <v>1250000</v>
      </c>
      <c r="AJ6" s="35">
        <v>0</v>
      </c>
      <c r="AK6" s="35">
        <v>0</v>
      </c>
      <c r="AL6" s="35">
        <v>0</v>
      </c>
      <c r="AN6" s="35">
        <v>0</v>
      </c>
      <c r="AO6" s="35">
        <v>1316000</v>
      </c>
      <c r="AP6" s="35">
        <v>74000</v>
      </c>
      <c r="AQ6" s="75"/>
      <c r="AR6" s="268">
        <v>40000</v>
      </c>
    </row>
    <row r="7" spans="1:45" s="67" customFormat="1" ht="15.75" x14ac:dyDescent="0.25">
      <c r="H7" s="71"/>
      <c r="I7" s="263"/>
      <c r="K7" s="263"/>
      <c r="Q7" s="269"/>
      <c r="R7" s="1"/>
      <c r="S7" s="262"/>
      <c r="T7" s="262"/>
      <c r="U7" s="1"/>
      <c r="V7" s="262"/>
      <c r="W7" s="262"/>
      <c r="X7" s="262"/>
      <c r="Y7" s="262"/>
      <c r="AE7" s="71"/>
      <c r="AF7" s="266"/>
      <c r="AG7" s="270"/>
      <c r="AO7" s="71"/>
      <c r="AP7" s="266"/>
      <c r="AQ7" s="1"/>
    </row>
    <row r="8" spans="1:45" s="33" customFormat="1" ht="15.75" outlineLevel="1" x14ac:dyDescent="0.25">
      <c r="I8" s="263"/>
      <c r="J8" s="262"/>
      <c r="K8" s="264"/>
      <c r="L8" s="67"/>
      <c r="M8" s="67"/>
      <c r="N8" s="67"/>
      <c r="O8" s="262"/>
      <c r="P8" s="262"/>
      <c r="AQ8" s="34"/>
    </row>
    <row r="9" spans="1:45" ht="112.7" customHeight="1" x14ac:dyDescent="0.25">
      <c r="C9" s="25" t="s">
        <v>24</v>
      </c>
      <c r="D9" s="25" t="s">
        <v>29</v>
      </c>
      <c r="E9" s="48" t="s">
        <v>28</v>
      </c>
      <c r="F9" s="47" t="s">
        <v>27</v>
      </c>
      <c r="H9" s="46" t="s">
        <v>26</v>
      </c>
      <c r="I9" s="45" t="s">
        <v>56</v>
      </c>
      <c r="J9" s="45" t="s">
        <v>55</v>
      </c>
      <c r="K9" s="45" t="s">
        <v>69</v>
      </c>
      <c r="L9" s="45" t="s">
        <v>53</v>
      </c>
      <c r="M9" s="45" t="s">
        <v>68</v>
      </c>
      <c r="N9" s="45" t="s">
        <v>51</v>
      </c>
      <c r="O9" s="45" t="s">
        <v>85</v>
      </c>
      <c r="P9" s="45">
        <v>0</v>
      </c>
      <c r="Q9" s="45" t="s">
        <v>84</v>
      </c>
      <c r="R9" s="45">
        <v>0</v>
      </c>
      <c r="S9" s="45" t="s">
        <v>83</v>
      </c>
      <c r="T9" s="45" t="s">
        <v>82</v>
      </c>
      <c r="U9" s="45">
        <v>0</v>
      </c>
      <c r="V9" s="45" t="s">
        <v>81</v>
      </c>
      <c r="W9" s="45">
        <v>0</v>
      </c>
      <c r="X9" s="45" t="s">
        <v>80</v>
      </c>
      <c r="Y9" s="45">
        <v>0</v>
      </c>
      <c r="Z9" s="45" t="s">
        <v>79</v>
      </c>
      <c r="AA9" s="45" t="s">
        <v>78</v>
      </c>
      <c r="AB9" s="45" t="s">
        <v>39</v>
      </c>
      <c r="AC9" s="45" t="s">
        <v>77</v>
      </c>
      <c r="AD9" s="45" t="s">
        <v>76</v>
      </c>
      <c r="AE9" s="45" t="s">
        <v>36</v>
      </c>
      <c r="AF9" s="44" t="s">
        <v>35</v>
      </c>
      <c r="AG9" s="45"/>
      <c r="AH9" s="45" t="s">
        <v>34</v>
      </c>
      <c r="AI9" s="44" t="s">
        <v>33</v>
      </c>
      <c r="AJ9" s="44" t="s">
        <v>65</v>
      </c>
      <c r="AK9" s="44" t="s">
        <v>64</v>
      </c>
      <c r="AL9" s="45">
        <v>0</v>
      </c>
      <c r="AN9" s="45" t="s">
        <v>63</v>
      </c>
      <c r="AO9" s="44" t="s">
        <v>62</v>
      </c>
      <c r="AP9" s="43" t="s">
        <v>61</v>
      </c>
      <c r="AR9" s="45" t="s">
        <v>75</v>
      </c>
    </row>
    <row r="10" spans="1:45" ht="15.75" x14ac:dyDescent="0.25">
      <c r="A10" s="1" t="s">
        <v>25</v>
      </c>
      <c r="C10" s="15" t="s">
        <v>20</v>
      </c>
      <c r="D10" s="41" t="s">
        <v>19</v>
      </c>
      <c r="E10" s="40">
        <v>1850000</v>
      </c>
      <c r="F10" s="40">
        <v>1850000</v>
      </c>
      <c r="G10" s="40"/>
      <c r="H10" s="40">
        <v>1850000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600000</v>
      </c>
      <c r="AG10" s="40"/>
      <c r="AH10" s="40">
        <v>0</v>
      </c>
      <c r="AI10" s="40">
        <v>1250000</v>
      </c>
      <c r="AJ10" s="40">
        <v>0</v>
      </c>
      <c r="AK10" s="40">
        <v>0</v>
      </c>
      <c r="AL10" s="40">
        <v>0</v>
      </c>
      <c r="AN10" s="40">
        <v>0</v>
      </c>
      <c r="AO10" s="40">
        <v>0</v>
      </c>
      <c r="AP10" s="40">
        <v>0</v>
      </c>
      <c r="AQ10" s="31"/>
      <c r="AR10" s="268">
        <v>0</v>
      </c>
      <c r="AS10" s="31"/>
    </row>
    <row r="11" spans="1:45" ht="35.25" customHeight="1" x14ac:dyDescent="0.25">
      <c r="C11" s="32"/>
      <c r="E11" s="31"/>
      <c r="H11" s="31"/>
      <c r="I11" s="29"/>
      <c r="J11" s="29"/>
      <c r="K11" s="29"/>
      <c r="L11" s="29"/>
      <c r="M11" s="29"/>
      <c r="N11" s="29"/>
      <c r="R11" s="29"/>
      <c r="S11" s="29"/>
      <c r="T11" s="30"/>
      <c r="U11" s="29"/>
      <c r="V11" s="29"/>
      <c r="AL11" s="28"/>
      <c r="AR11" s="28"/>
      <c r="AS11" s="28"/>
    </row>
    <row r="12" spans="1:45" ht="105" x14ac:dyDescent="0.25">
      <c r="C12" s="260" t="s">
        <v>24</v>
      </c>
      <c r="D12" s="261"/>
      <c r="E12" s="48" t="s">
        <v>23</v>
      </c>
      <c r="F12" s="261"/>
      <c r="H12" s="24" t="s">
        <v>26</v>
      </c>
      <c r="I12" s="24" t="s">
        <v>56</v>
      </c>
      <c r="J12" s="24" t="s">
        <v>55</v>
      </c>
      <c r="K12" s="24" t="s">
        <v>69</v>
      </c>
      <c r="L12" s="24" t="s">
        <v>53</v>
      </c>
      <c r="M12" s="24" t="s">
        <v>68</v>
      </c>
      <c r="N12" s="24" t="s">
        <v>51</v>
      </c>
      <c r="O12" s="24" t="s">
        <v>85</v>
      </c>
      <c r="P12" s="24">
        <v>0</v>
      </c>
      <c r="Q12" s="24" t="s">
        <v>84</v>
      </c>
      <c r="R12" s="24">
        <v>0</v>
      </c>
      <c r="S12" s="24" t="s">
        <v>83</v>
      </c>
      <c r="T12" s="24" t="s">
        <v>82</v>
      </c>
      <c r="U12" s="24">
        <v>0</v>
      </c>
      <c r="V12" s="24" t="s">
        <v>81</v>
      </c>
      <c r="W12" s="24">
        <v>0</v>
      </c>
      <c r="X12" s="24" t="s">
        <v>80</v>
      </c>
      <c r="Y12" s="24">
        <v>0</v>
      </c>
      <c r="Z12" s="24" t="s">
        <v>79</v>
      </c>
      <c r="AA12" s="24" t="s">
        <v>78</v>
      </c>
      <c r="AB12" s="24" t="s">
        <v>39</v>
      </c>
      <c r="AC12" s="24" t="s">
        <v>77</v>
      </c>
      <c r="AD12" s="24" t="s">
        <v>76</v>
      </c>
      <c r="AE12" s="24" t="s">
        <v>36</v>
      </c>
      <c r="AF12" s="24" t="s">
        <v>35</v>
      </c>
      <c r="AG12" s="24"/>
      <c r="AH12" s="24" t="s">
        <v>34</v>
      </c>
      <c r="AI12" s="24" t="s">
        <v>33</v>
      </c>
      <c r="AJ12" s="24" t="s">
        <v>65</v>
      </c>
      <c r="AK12" s="24" t="s">
        <v>64</v>
      </c>
      <c r="AL12" s="24">
        <v>0</v>
      </c>
      <c r="AN12" s="24" t="s">
        <v>63</v>
      </c>
      <c r="AO12" s="24" t="s">
        <v>62</v>
      </c>
      <c r="AP12" s="24" t="s">
        <v>61</v>
      </c>
      <c r="AR12" s="45" t="s">
        <v>75</v>
      </c>
    </row>
    <row r="13" spans="1:45" x14ac:dyDescent="0.25">
      <c r="A13" s="1" t="s">
        <v>6</v>
      </c>
      <c r="C13" s="200" t="s">
        <v>20</v>
      </c>
      <c r="D13" s="272" t="s">
        <v>19</v>
      </c>
      <c r="E13" s="273"/>
      <c r="F13" s="19"/>
      <c r="H13" s="271">
        <v>269728067</v>
      </c>
      <c r="I13" s="274">
        <v>0</v>
      </c>
      <c r="J13" s="274">
        <v>12122709</v>
      </c>
      <c r="K13" s="274">
        <v>2014621</v>
      </c>
      <c r="L13" s="274">
        <v>3032451</v>
      </c>
      <c r="M13" s="274">
        <v>2645698</v>
      </c>
      <c r="N13" s="274">
        <v>5832663</v>
      </c>
      <c r="O13" s="274">
        <v>17944164</v>
      </c>
      <c r="P13" s="274">
        <v>1051395</v>
      </c>
      <c r="Q13" s="274">
        <v>11041390</v>
      </c>
      <c r="R13" s="274">
        <v>0</v>
      </c>
      <c r="S13" s="274">
        <v>21631275</v>
      </c>
      <c r="T13" s="274">
        <v>0</v>
      </c>
      <c r="U13" s="274">
        <v>0</v>
      </c>
      <c r="V13" s="274">
        <v>151316431</v>
      </c>
      <c r="W13" s="274">
        <v>7082028</v>
      </c>
      <c r="X13" s="274">
        <v>23578662</v>
      </c>
      <c r="Y13" s="274">
        <v>273770</v>
      </c>
      <c r="Z13" s="274">
        <v>0</v>
      </c>
      <c r="AA13" s="274">
        <v>3052202</v>
      </c>
      <c r="AB13" s="274">
        <v>8000</v>
      </c>
      <c r="AC13" s="274">
        <v>0</v>
      </c>
      <c r="AD13" s="274">
        <v>1876593</v>
      </c>
      <c r="AE13" s="274">
        <v>548000</v>
      </c>
      <c r="AF13" s="274">
        <v>416150</v>
      </c>
      <c r="AG13" s="274"/>
      <c r="AH13" s="274">
        <v>2869865</v>
      </c>
      <c r="AI13" s="274">
        <v>0</v>
      </c>
      <c r="AJ13" s="274">
        <v>0</v>
      </c>
      <c r="AK13" s="274">
        <v>0</v>
      </c>
      <c r="AL13" s="274">
        <v>0</v>
      </c>
      <c r="AM13" s="1"/>
      <c r="AN13" s="274">
        <v>0</v>
      </c>
      <c r="AO13" s="274">
        <v>1316000</v>
      </c>
      <c r="AP13" s="274">
        <v>74000</v>
      </c>
      <c r="AQ13" s="31"/>
      <c r="AR13" s="274">
        <v>40000</v>
      </c>
      <c r="AS13" s="31"/>
    </row>
    <row r="14" spans="1:45" ht="14.25" customHeight="1" x14ac:dyDescent="0.25">
      <c r="D14"/>
      <c r="E14" s="9"/>
      <c r="F14"/>
      <c r="AQ14" s="7"/>
      <c r="AS14" s="31"/>
    </row>
    <row r="15" spans="1:45" x14ac:dyDescent="0.25">
      <c r="H15" s="9"/>
      <c r="I15"/>
      <c r="J15" s="9"/>
      <c r="K15" s="9"/>
      <c r="L15" s="9"/>
      <c r="M15" s="9"/>
      <c r="N15" s="9"/>
      <c r="O15" s="9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N15" s="8"/>
      <c r="AO15" s="8"/>
      <c r="AP15" s="8"/>
      <c r="AR15" s="8"/>
    </row>
    <row r="16" spans="1:45" ht="29.25" customHeight="1" x14ac:dyDescent="0.25">
      <c r="D16"/>
      <c r="E16" s="5"/>
      <c r="F16"/>
      <c r="H1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N16" s="7"/>
      <c r="AO16" s="7"/>
      <c r="AP16" s="7"/>
      <c r="AR16" s="7"/>
    </row>
    <row r="17" spans="4:15" x14ac:dyDescent="0.25">
      <c r="D17"/>
      <c r="E17" s="5"/>
      <c r="F17"/>
      <c r="H17"/>
      <c r="I17"/>
      <c r="J17"/>
      <c r="K17" s="5"/>
      <c r="L17" s="5"/>
      <c r="M17" s="5"/>
      <c r="N17" s="5"/>
      <c r="O17" s="5"/>
    </row>
    <row r="18" spans="4:15" x14ac:dyDescent="0.25">
      <c r="D18"/>
      <c r="E18" s="5"/>
      <c r="F18"/>
      <c r="H18"/>
      <c r="I18"/>
      <c r="J18"/>
      <c r="K18" s="5"/>
      <c r="L18" s="5"/>
      <c r="M18" s="5"/>
      <c r="N18" s="5"/>
      <c r="O18" s="5"/>
    </row>
    <row r="19" spans="4:15" x14ac:dyDescent="0.25">
      <c r="D19"/>
      <c r="E19" s="5"/>
      <c r="F19"/>
      <c r="H19"/>
      <c r="I19"/>
      <c r="J19"/>
      <c r="K19" s="5"/>
      <c r="L19" s="5"/>
      <c r="M19" s="5"/>
      <c r="N19" s="5"/>
      <c r="O19" s="5"/>
    </row>
    <row r="20" spans="4:15" x14ac:dyDescent="0.25">
      <c r="D20"/>
      <c r="E20" s="5"/>
      <c r="F20"/>
      <c r="H20"/>
      <c r="I20"/>
      <c r="J20"/>
      <c r="K20" s="5"/>
      <c r="L20" s="5"/>
      <c r="M20" s="5"/>
      <c r="N20" s="5"/>
      <c r="O20" s="5"/>
    </row>
    <row r="21" spans="4:15" x14ac:dyDescent="0.25">
      <c r="D21"/>
      <c r="E21" s="5"/>
      <c r="F21"/>
      <c r="H21"/>
      <c r="I21"/>
      <c r="J21"/>
      <c r="K21"/>
      <c r="L21"/>
      <c r="M21"/>
      <c r="N21"/>
      <c r="O21"/>
    </row>
    <row r="22" spans="4:15" x14ac:dyDescent="0.25">
      <c r="D22"/>
      <c r="E22" s="5"/>
      <c r="F22"/>
      <c r="H22"/>
      <c r="I22"/>
      <c r="J22"/>
      <c r="K22"/>
      <c r="L22"/>
      <c r="M22"/>
      <c r="N22"/>
      <c r="O22"/>
    </row>
    <row r="23" spans="4:15" x14ac:dyDescent="0.25">
      <c r="D23"/>
      <c r="E23" s="5"/>
      <c r="F23"/>
      <c r="H23" s="5"/>
      <c r="I23"/>
      <c r="J23" s="6"/>
      <c r="K23" s="6"/>
      <c r="L23"/>
      <c r="M23"/>
      <c r="N23"/>
      <c r="O23"/>
    </row>
    <row r="24" spans="4:15" x14ac:dyDescent="0.25">
      <c r="D24"/>
      <c r="E24" s="5"/>
      <c r="F24"/>
      <c r="H24" s="5"/>
      <c r="I24"/>
      <c r="J24"/>
      <c r="K24" s="6"/>
      <c r="L24"/>
      <c r="M24"/>
      <c r="N24"/>
      <c r="O24"/>
    </row>
    <row r="25" spans="4:15" x14ac:dyDescent="0.25">
      <c r="D25"/>
      <c r="E25" s="5"/>
      <c r="F25"/>
      <c r="H25" s="5"/>
      <c r="I25"/>
      <c r="J25"/>
      <c r="K25" s="6"/>
      <c r="L25"/>
      <c r="M25"/>
      <c r="N25"/>
      <c r="O25"/>
    </row>
    <row r="26" spans="4:15" x14ac:dyDescent="0.25">
      <c r="D26"/>
      <c r="E26" s="5"/>
      <c r="F26"/>
      <c r="H26" s="5"/>
      <c r="I26"/>
      <c r="J26"/>
      <c r="K26" s="6"/>
      <c r="L26"/>
      <c r="M26"/>
      <c r="N26"/>
      <c r="O26"/>
    </row>
    <row r="27" spans="4:15" x14ac:dyDescent="0.25">
      <c r="D27"/>
      <c r="E27" s="5"/>
      <c r="F27"/>
      <c r="H27" s="5"/>
      <c r="I27"/>
      <c r="J27"/>
      <c r="K27" s="6"/>
      <c r="L27"/>
      <c r="M27"/>
      <c r="N27"/>
      <c r="O27"/>
    </row>
    <row r="28" spans="4:15" x14ac:dyDescent="0.25">
      <c r="D28"/>
      <c r="E28" s="5"/>
      <c r="F28"/>
      <c r="H28" s="5"/>
      <c r="I28"/>
      <c r="J28" s="6"/>
      <c r="K28" s="6"/>
      <c r="L28"/>
      <c r="M28"/>
      <c r="N28"/>
      <c r="O28"/>
    </row>
    <row r="29" spans="4:15" x14ac:dyDescent="0.25">
      <c r="D29"/>
      <c r="E29" s="5"/>
      <c r="F29"/>
      <c r="H29" s="6"/>
      <c r="I29"/>
      <c r="J29"/>
      <c r="K29"/>
      <c r="L29"/>
      <c r="M29"/>
      <c r="N29"/>
      <c r="O29"/>
    </row>
    <row r="30" spans="4:15" x14ac:dyDescent="0.25">
      <c r="D30"/>
      <c r="E30" s="5"/>
      <c r="F30"/>
      <c r="H30" s="6"/>
      <c r="I30"/>
      <c r="J30" s="5"/>
      <c r="K30"/>
      <c r="L30"/>
      <c r="M30"/>
      <c r="N30"/>
      <c r="O30"/>
    </row>
    <row r="31" spans="4:15" x14ac:dyDescent="0.25">
      <c r="D31"/>
      <c r="E31" s="5"/>
      <c r="F31"/>
      <c r="H31"/>
      <c r="I31"/>
      <c r="J31"/>
      <c r="K31"/>
      <c r="L31"/>
      <c r="M31"/>
      <c r="N31"/>
      <c r="O31"/>
    </row>
    <row r="32" spans="4:15" x14ac:dyDescent="0.25">
      <c r="D32"/>
      <c r="E32" s="5"/>
      <c r="F32"/>
      <c r="H32" s="5"/>
      <c r="I32" s="5"/>
      <c r="J32" s="5"/>
      <c r="K32"/>
      <c r="L32"/>
      <c r="M32"/>
      <c r="N32"/>
      <c r="O32"/>
    </row>
    <row r="33" spans="4:15" x14ac:dyDescent="0.25">
      <c r="D33"/>
      <c r="E33" s="5"/>
      <c r="F33"/>
      <c r="H33"/>
      <c r="I33"/>
      <c r="J33"/>
      <c r="K33"/>
      <c r="L33"/>
      <c r="M33"/>
      <c r="N33"/>
      <c r="O33"/>
    </row>
    <row r="34" spans="4:15" x14ac:dyDescent="0.25">
      <c r="D34"/>
      <c r="E34" s="5"/>
      <c r="F34"/>
      <c r="H34" s="6">
        <v>0</v>
      </c>
      <c r="I34" s="6">
        <v>0</v>
      </c>
      <c r="J34" s="6">
        <v>0</v>
      </c>
      <c r="K34"/>
      <c r="L34"/>
      <c r="M34"/>
      <c r="N34"/>
      <c r="O34"/>
    </row>
    <row r="35" spans="4:15" x14ac:dyDescent="0.25">
      <c r="D35"/>
      <c r="E35" s="5"/>
      <c r="F35"/>
      <c r="G35"/>
      <c r="H35"/>
      <c r="I35"/>
      <c r="J35"/>
      <c r="K35"/>
      <c r="L35"/>
      <c r="M35"/>
      <c r="N35"/>
    </row>
    <row r="36" spans="4:15" x14ac:dyDescent="0.25">
      <c r="D36"/>
      <c r="E36" s="5"/>
      <c r="F36"/>
      <c r="G36"/>
      <c r="H36"/>
      <c r="I36"/>
      <c r="J36"/>
      <c r="K36"/>
      <c r="L36"/>
      <c r="M36"/>
      <c r="N36"/>
    </row>
    <row r="37" spans="4:15" ht="23.25" x14ac:dyDescent="0.35">
      <c r="D37" s="4"/>
    </row>
    <row r="39" spans="4:15" ht="21" x14ac:dyDescent="0.35">
      <c r="D39" s="3"/>
      <c r="E39" s="2"/>
    </row>
    <row r="40" spans="4:15" ht="21" x14ac:dyDescent="0.35">
      <c r="D40" s="3"/>
      <c r="E40" s="2"/>
    </row>
    <row r="41" spans="4:15" ht="21" x14ac:dyDescent="0.35">
      <c r="D41" s="3"/>
      <c r="E41" s="2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5"/>
  <sheetViews>
    <sheetView workbookViewId="0">
      <selection activeCell="D5" sqref="D5"/>
    </sheetView>
  </sheetViews>
  <sheetFormatPr defaultRowHeight="15" x14ac:dyDescent="0.25"/>
  <cols>
    <col min="2" max="2" width="12.5703125" customWidth="1"/>
    <col min="3" max="3" width="15.42578125" customWidth="1"/>
  </cols>
  <sheetData>
    <row r="2" spans="2:3" ht="15" customHeight="1" x14ac:dyDescent="0.25">
      <c r="B2" s="282" t="s">
        <v>145</v>
      </c>
      <c r="C2" s="278" t="s">
        <v>532</v>
      </c>
    </row>
    <row r="3" spans="2:3" x14ac:dyDescent="0.25">
      <c r="B3" s="283"/>
      <c r="C3" s="161" t="s">
        <v>20</v>
      </c>
    </row>
    <row r="4" spans="2:3" ht="15.75" x14ac:dyDescent="0.25">
      <c r="B4" s="276" t="s">
        <v>147</v>
      </c>
      <c r="C4" s="275">
        <v>0</v>
      </c>
    </row>
    <row r="5" spans="2:3" ht="15.75" x14ac:dyDescent="0.25">
      <c r="B5" s="276" t="s">
        <v>148</v>
      </c>
      <c r="C5" s="275">
        <v>0</v>
      </c>
    </row>
    <row r="6" spans="2:3" ht="15.75" x14ac:dyDescent="0.25">
      <c r="B6" s="276" t="s">
        <v>149</v>
      </c>
      <c r="C6" s="275">
        <v>0</v>
      </c>
    </row>
    <row r="7" spans="2:3" ht="15.75" x14ac:dyDescent="0.25">
      <c r="B7" s="276" t="s">
        <v>150</v>
      </c>
      <c r="C7" s="275">
        <v>0</v>
      </c>
    </row>
    <row r="8" spans="2:3" ht="15.75" x14ac:dyDescent="0.25">
      <c r="B8" s="276" t="s">
        <v>151</v>
      </c>
      <c r="C8" s="275">
        <v>0</v>
      </c>
    </row>
    <row r="9" spans="2:3" ht="15.75" x14ac:dyDescent="0.25">
      <c r="B9" s="276" t="s">
        <v>152</v>
      </c>
      <c r="C9" s="275">
        <v>0</v>
      </c>
    </row>
    <row r="10" spans="2:3" ht="15.75" x14ac:dyDescent="0.25">
      <c r="B10" s="276" t="s">
        <v>153</v>
      </c>
      <c r="C10" s="275">
        <v>0</v>
      </c>
    </row>
    <row r="11" spans="2:3" ht="15.75" x14ac:dyDescent="0.25">
      <c r="B11" s="276" t="s">
        <v>154</v>
      </c>
      <c r="C11" s="277">
        <v>0</v>
      </c>
    </row>
    <row r="12" spans="2:3" ht="15.75" x14ac:dyDescent="0.25">
      <c r="B12" s="276" t="s">
        <v>155</v>
      </c>
      <c r="C12" s="277">
        <v>0</v>
      </c>
    </row>
    <row r="13" spans="2:3" ht="15.75" x14ac:dyDescent="0.25">
      <c r="B13" s="276" t="s">
        <v>159</v>
      </c>
      <c r="C13" s="277">
        <v>0</v>
      </c>
    </row>
    <row r="14" spans="2:3" ht="15.75" x14ac:dyDescent="0.25">
      <c r="B14" s="276" t="s">
        <v>160</v>
      </c>
      <c r="C14" s="277">
        <v>0</v>
      </c>
    </row>
    <row r="15" spans="2:3" ht="15.75" x14ac:dyDescent="0.25">
      <c r="B15" s="276" t="s">
        <v>161</v>
      </c>
      <c r="C15" s="277">
        <v>0</v>
      </c>
    </row>
    <row r="16" spans="2:3" ht="15.75" x14ac:dyDescent="0.25">
      <c r="B16" s="276" t="s">
        <v>162</v>
      </c>
      <c r="C16" s="277">
        <v>0</v>
      </c>
    </row>
    <row r="17" spans="2:3" ht="15.75" x14ac:dyDescent="0.25">
      <c r="B17" s="276" t="s">
        <v>163</v>
      </c>
      <c r="C17" s="277">
        <v>0</v>
      </c>
    </row>
    <row r="18" spans="2:3" ht="15.75" x14ac:dyDescent="0.25">
      <c r="B18" s="276" t="s">
        <v>164</v>
      </c>
      <c r="C18" s="277">
        <v>568</v>
      </c>
    </row>
    <row r="19" spans="2:3" ht="15.75" x14ac:dyDescent="0.25">
      <c r="B19" s="276" t="s">
        <v>165</v>
      </c>
      <c r="C19" s="277">
        <v>0</v>
      </c>
    </row>
    <row r="20" spans="2:3" ht="15.75" x14ac:dyDescent="0.25">
      <c r="B20" s="276" t="s">
        <v>166</v>
      </c>
      <c r="C20" s="277">
        <v>0</v>
      </c>
    </row>
    <row r="21" spans="2:3" ht="15.75" x14ac:dyDescent="0.25">
      <c r="B21" s="276" t="s">
        <v>168</v>
      </c>
      <c r="C21" s="277">
        <v>0</v>
      </c>
    </row>
    <row r="22" spans="2:3" ht="15.75" x14ac:dyDescent="0.25">
      <c r="B22" s="276" t="s">
        <v>169</v>
      </c>
      <c r="C22" s="277">
        <v>0</v>
      </c>
    </row>
    <row r="23" spans="2:3" ht="15.75" x14ac:dyDescent="0.25">
      <c r="B23" s="276" t="s">
        <v>170</v>
      </c>
      <c r="C23" s="277">
        <v>0</v>
      </c>
    </row>
    <row r="24" spans="2:3" ht="15.75" x14ac:dyDescent="0.25">
      <c r="B24" s="276" t="s">
        <v>171</v>
      </c>
      <c r="C24" s="277">
        <v>0</v>
      </c>
    </row>
    <row r="25" spans="2:3" ht="15.75" x14ac:dyDescent="0.25">
      <c r="B25" s="276" t="s">
        <v>172</v>
      </c>
      <c r="C25" s="277">
        <v>0</v>
      </c>
    </row>
    <row r="26" spans="2:3" ht="15.75" x14ac:dyDescent="0.25">
      <c r="B26" s="276" t="s">
        <v>173</v>
      </c>
      <c r="C26" s="277">
        <v>3256</v>
      </c>
    </row>
    <row r="27" spans="2:3" ht="15.75" x14ac:dyDescent="0.25">
      <c r="B27" s="276" t="s">
        <v>174</v>
      </c>
      <c r="C27" s="277">
        <v>0</v>
      </c>
    </row>
    <row r="28" spans="2:3" ht="15.75" x14ac:dyDescent="0.25">
      <c r="B28" s="276" t="s">
        <v>175</v>
      </c>
      <c r="C28" s="277">
        <v>0</v>
      </c>
    </row>
    <row r="29" spans="2:3" ht="15.75" x14ac:dyDescent="0.25">
      <c r="B29" s="276" t="s">
        <v>176</v>
      </c>
      <c r="C29" s="277">
        <v>0</v>
      </c>
    </row>
    <row r="30" spans="2:3" ht="15.75" x14ac:dyDescent="0.25">
      <c r="B30" s="276" t="s">
        <v>177</v>
      </c>
      <c r="C30" s="277">
        <v>0</v>
      </c>
    </row>
    <row r="31" spans="2:3" ht="15.75" x14ac:dyDescent="0.25">
      <c r="B31" s="276" t="s">
        <v>167</v>
      </c>
      <c r="C31" s="277">
        <v>0</v>
      </c>
    </row>
    <row r="32" spans="2:3" ht="15.75" x14ac:dyDescent="0.25">
      <c r="B32" s="276" t="s">
        <v>156</v>
      </c>
      <c r="C32" s="277">
        <v>0</v>
      </c>
    </row>
    <row r="33" spans="2:3" ht="15.75" x14ac:dyDescent="0.25">
      <c r="B33" s="276" t="s">
        <v>157</v>
      </c>
      <c r="C33" s="277">
        <v>0</v>
      </c>
    </row>
    <row r="34" spans="2:3" ht="15.75" x14ac:dyDescent="0.25">
      <c r="B34" s="276" t="s">
        <v>178</v>
      </c>
      <c r="C34" s="277">
        <v>0</v>
      </c>
    </row>
    <row r="35" spans="2:3" ht="15.75" x14ac:dyDescent="0.25">
      <c r="B35" s="276" t="s">
        <v>158</v>
      </c>
      <c r="C35" s="277">
        <v>0</v>
      </c>
    </row>
  </sheetData>
  <autoFilter ref="B2:C3">
    <filterColumn colId="1" showButton="0"/>
    <sortState ref="B5:C35">
      <sortCondition ref="B2:B3"/>
    </sortState>
  </autoFilter>
  <mergeCells count="1">
    <mergeCell ref="B2:B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5"/>
  <sheetViews>
    <sheetView workbookViewId="0">
      <selection activeCell="L22" sqref="L22"/>
    </sheetView>
  </sheetViews>
  <sheetFormatPr defaultRowHeight="15" x14ac:dyDescent="0.25"/>
  <cols>
    <col min="2" max="2" width="14.42578125" customWidth="1"/>
    <col min="3" max="3" width="12.85546875" customWidth="1"/>
    <col min="4" max="4" width="14.85546875" customWidth="1"/>
  </cols>
  <sheetData>
    <row r="2" spans="2:4" x14ac:dyDescent="0.25">
      <c r="B2" s="282" t="s">
        <v>145</v>
      </c>
      <c r="C2" s="284" t="s">
        <v>493</v>
      </c>
      <c r="D2" s="285" t="s">
        <v>146</v>
      </c>
    </row>
    <row r="3" spans="2:4" x14ac:dyDescent="0.25">
      <c r="B3" s="283"/>
      <c r="C3" s="161" t="s">
        <v>20</v>
      </c>
      <c r="D3" s="162" t="s">
        <v>20</v>
      </c>
    </row>
    <row r="4" spans="2:4" ht="15.75" x14ac:dyDescent="0.25">
      <c r="B4" s="276" t="s">
        <v>147</v>
      </c>
      <c r="C4" s="277">
        <v>0</v>
      </c>
      <c r="D4" s="277">
        <v>7345</v>
      </c>
    </row>
    <row r="5" spans="2:4" ht="15.75" x14ac:dyDescent="0.25">
      <c r="B5" s="276" t="s">
        <v>148</v>
      </c>
      <c r="C5" s="277">
        <v>0</v>
      </c>
      <c r="D5" s="277">
        <v>0</v>
      </c>
    </row>
    <row r="6" spans="2:4" ht="15.75" x14ac:dyDescent="0.25">
      <c r="B6" s="276" t="s">
        <v>149</v>
      </c>
      <c r="C6" s="277">
        <v>0</v>
      </c>
      <c r="D6" s="277">
        <v>20068</v>
      </c>
    </row>
    <row r="7" spans="2:4" ht="15.75" x14ac:dyDescent="0.25">
      <c r="B7" s="276" t="s">
        <v>150</v>
      </c>
      <c r="C7" s="277">
        <v>0</v>
      </c>
      <c r="D7" s="277">
        <v>0</v>
      </c>
    </row>
    <row r="8" spans="2:4" ht="15.75" x14ac:dyDescent="0.25">
      <c r="B8" s="276" t="s">
        <v>151</v>
      </c>
      <c r="C8" s="277">
        <v>7031</v>
      </c>
      <c r="D8" s="277">
        <v>81710</v>
      </c>
    </row>
    <row r="9" spans="2:4" ht="15.75" x14ac:dyDescent="0.25">
      <c r="B9" s="276" t="s">
        <v>152</v>
      </c>
      <c r="C9" s="277">
        <v>137400</v>
      </c>
      <c r="D9" s="277">
        <v>106035</v>
      </c>
    </row>
    <row r="10" spans="2:4" ht="15.75" x14ac:dyDescent="0.25">
      <c r="B10" s="276" t="s">
        <v>153</v>
      </c>
      <c r="C10" s="277">
        <v>5232</v>
      </c>
      <c r="D10" s="277">
        <v>801</v>
      </c>
    </row>
    <row r="11" spans="2:4" ht="15.75" x14ac:dyDescent="0.25">
      <c r="B11" s="276" t="s">
        <v>154</v>
      </c>
      <c r="C11" s="277">
        <v>0</v>
      </c>
      <c r="D11" s="277">
        <v>0</v>
      </c>
    </row>
    <row r="12" spans="2:4" ht="15.75" x14ac:dyDescent="0.25">
      <c r="B12" s="276" t="s">
        <v>155</v>
      </c>
      <c r="C12" s="277">
        <v>0</v>
      </c>
      <c r="D12" s="277">
        <v>0</v>
      </c>
    </row>
    <row r="13" spans="2:4" ht="15.75" x14ac:dyDescent="0.25">
      <c r="B13" s="276" t="s">
        <v>159</v>
      </c>
      <c r="C13" s="277">
        <v>808040</v>
      </c>
      <c r="D13" s="277">
        <v>938573</v>
      </c>
    </row>
    <row r="14" spans="2:4" ht="15.75" x14ac:dyDescent="0.25">
      <c r="B14" s="276" t="s">
        <v>160</v>
      </c>
      <c r="C14" s="277">
        <v>550036</v>
      </c>
      <c r="D14" s="277">
        <v>758306</v>
      </c>
    </row>
    <row r="15" spans="2:4" ht="15.75" x14ac:dyDescent="0.25">
      <c r="B15" s="276" t="s">
        <v>161</v>
      </c>
      <c r="C15" s="277">
        <v>641999</v>
      </c>
      <c r="D15" s="277">
        <v>818423</v>
      </c>
    </row>
    <row r="16" spans="2:4" ht="15.75" x14ac:dyDescent="0.25">
      <c r="B16" s="276" t="s">
        <v>162</v>
      </c>
      <c r="C16" s="277">
        <v>0</v>
      </c>
      <c r="D16" s="277">
        <v>73216</v>
      </c>
    </row>
    <row r="17" spans="2:4" ht="15.75" x14ac:dyDescent="0.25">
      <c r="B17" s="276" t="s">
        <v>163</v>
      </c>
      <c r="C17" s="277">
        <v>0</v>
      </c>
      <c r="D17" s="277">
        <v>0</v>
      </c>
    </row>
    <row r="18" spans="2:4" ht="15.75" x14ac:dyDescent="0.25">
      <c r="B18" s="276" t="s">
        <v>164</v>
      </c>
      <c r="C18" s="277">
        <v>2974</v>
      </c>
      <c r="D18" s="277">
        <v>50308</v>
      </c>
    </row>
    <row r="19" spans="2:4" ht="15.75" x14ac:dyDescent="0.25">
      <c r="B19" s="276" t="s">
        <v>166</v>
      </c>
      <c r="C19" s="277">
        <v>0</v>
      </c>
      <c r="D19" s="277">
        <v>26685</v>
      </c>
    </row>
    <row r="20" spans="2:4" ht="15.75" x14ac:dyDescent="0.25">
      <c r="B20" s="276" t="s">
        <v>168</v>
      </c>
      <c r="C20" s="277">
        <v>0</v>
      </c>
      <c r="D20" s="277">
        <v>0</v>
      </c>
    </row>
    <row r="21" spans="2:4" ht="15.75" x14ac:dyDescent="0.25">
      <c r="B21" s="276" t="s">
        <v>169</v>
      </c>
      <c r="C21" s="277">
        <v>0</v>
      </c>
      <c r="D21" s="277">
        <v>0</v>
      </c>
    </row>
    <row r="22" spans="2:4" ht="15.75" x14ac:dyDescent="0.25">
      <c r="B22" s="276" t="s">
        <v>170</v>
      </c>
      <c r="C22" s="277">
        <v>0</v>
      </c>
      <c r="D22" s="277">
        <v>0</v>
      </c>
    </row>
    <row r="23" spans="2:4" ht="15.75" x14ac:dyDescent="0.25">
      <c r="B23" s="276" t="s">
        <v>171</v>
      </c>
      <c r="C23" s="277">
        <v>0</v>
      </c>
      <c r="D23" s="277">
        <v>0</v>
      </c>
    </row>
    <row r="24" spans="2:4" ht="15.75" x14ac:dyDescent="0.25">
      <c r="B24" s="276" t="s">
        <v>172</v>
      </c>
      <c r="C24" s="277">
        <v>0</v>
      </c>
      <c r="D24" s="277">
        <v>13469</v>
      </c>
    </row>
    <row r="25" spans="2:4" ht="15.75" x14ac:dyDescent="0.25">
      <c r="B25" s="276" t="s">
        <v>173</v>
      </c>
      <c r="C25" s="277">
        <v>0</v>
      </c>
      <c r="D25" s="277">
        <v>0</v>
      </c>
    </row>
    <row r="26" spans="2:4" ht="15.75" x14ac:dyDescent="0.25">
      <c r="B26" s="276" t="s">
        <v>174</v>
      </c>
      <c r="C26" s="277">
        <v>0</v>
      </c>
      <c r="D26" s="277">
        <v>0</v>
      </c>
    </row>
    <row r="27" spans="2:4" ht="15.75" x14ac:dyDescent="0.25">
      <c r="B27" s="276" t="s">
        <v>175</v>
      </c>
      <c r="C27" s="277">
        <v>0</v>
      </c>
      <c r="D27" s="277">
        <v>0</v>
      </c>
    </row>
    <row r="28" spans="2:4" ht="15.75" x14ac:dyDescent="0.25">
      <c r="B28" s="276" t="s">
        <v>176</v>
      </c>
      <c r="C28" s="277">
        <v>0</v>
      </c>
      <c r="D28" s="277">
        <v>0</v>
      </c>
    </row>
    <row r="29" spans="2:4" ht="15.75" x14ac:dyDescent="0.25">
      <c r="B29" s="276" t="s">
        <v>177</v>
      </c>
      <c r="C29" s="277">
        <v>0</v>
      </c>
      <c r="D29" s="277">
        <v>4770</v>
      </c>
    </row>
    <row r="30" spans="2:4" ht="15.75" x14ac:dyDescent="0.25">
      <c r="B30" s="276" t="s">
        <v>167</v>
      </c>
      <c r="C30" s="277">
        <v>0</v>
      </c>
      <c r="D30" s="277">
        <v>0</v>
      </c>
    </row>
    <row r="31" spans="2:4" ht="15.75" x14ac:dyDescent="0.25">
      <c r="B31" s="276" t="s">
        <v>156</v>
      </c>
      <c r="C31" s="277">
        <v>0</v>
      </c>
      <c r="D31" s="277">
        <v>15197</v>
      </c>
    </row>
    <row r="32" spans="2:4" ht="15.75" x14ac:dyDescent="0.25">
      <c r="B32" s="276" t="s">
        <v>157</v>
      </c>
      <c r="C32" s="277">
        <v>0</v>
      </c>
      <c r="D32" s="277">
        <v>0</v>
      </c>
    </row>
    <row r="33" spans="2:4" ht="15.75" x14ac:dyDescent="0.25">
      <c r="B33" s="276" t="s">
        <v>178</v>
      </c>
      <c r="C33" s="277">
        <v>0</v>
      </c>
      <c r="D33" s="277">
        <v>0</v>
      </c>
    </row>
    <row r="34" spans="2:4" ht="15.75" x14ac:dyDescent="0.25">
      <c r="B34" s="276" t="s">
        <v>158</v>
      </c>
      <c r="C34" s="277">
        <v>0</v>
      </c>
      <c r="D34" s="277">
        <v>2100</v>
      </c>
    </row>
    <row r="35" spans="2:4" ht="15.75" x14ac:dyDescent="0.25">
      <c r="B35" s="276" t="s">
        <v>533</v>
      </c>
      <c r="C35" s="277">
        <v>0</v>
      </c>
      <c r="D35" s="277"/>
    </row>
  </sheetData>
  <autoFilter ref="B2:D3">
    <filterColumn colId="1" showButton="0"/>
    <filterColumn colId="2" showButton="0"/>
    <sortState ref="B5:D35">
      <sortCondition ref="B2:B3"/>
    </sortState>
  </autoFilter>
  <mergeCells count="3">
    <mergeCell ref="B2:B3"/>
    <mergeCell ref="C2"/>
    <mergeCell ref="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5"/>
  <sheetViews>
    <sheetView topLeftCell="A9" workbookViewId="0">
      <selection activeCell="L28" sqref="L28"/>
    </sheetView>
  </sheetViews>
  <sheetFormatPr defaultRowHeight="15" x14ac:dyDescent="0.25"/>
  <cols>
    <col min="3" max="3" width="9.85546875" bestFit="1" customWidth="1"/>
  </cols>
  <sheetData>
    <row r="2" spans="2:3" x14ac:dyDescent="0.25">
      <c r="B2" s="282" t="s">
        <v>145</v>
      </c>
      <c r="C2" s="284"/>
    </row>
    <row r="3" spans="2:3" x14ac:dyDescent="0.25">
      <c r="B3" s="283"/>
      <c r="C3" s="161" t="s">
        <v>20</v>
      </c>
    </row>
    <row r="4" spans="2:3" ht="15.75" x14ac:dyDescent="0.25">
      <c r="B4" s="279" t="s">
        <v>147</v>
      </c>
      <c r="C4" s="280">
        <v>0</v>
      </c>
    </row>
    <row r="5" spans="2:3" ht="15.75" x14ac:dyDescent="0.25">
      <c r="B5" s="279" t="s">
        <v>148</v>
      </c>
      <c r="C5" s="281">
        <v>0</v>
      </c>
    </row>
    <row r="6" spans="2:3" ht="15.75" x14ac:dyDescent="0.25">
      <c r="B6" s="279" t="s">
        <v>149</v>
      </c>
      <c r="C6" s="281">
        <v>0</v>
      </c>
    </row>
    <row r="7" spans="2:3" ht="15.75" x14ac:dyDescent="0.25">
      <c r="B7" s="279" t="s">
        <v>150</v>
      </c>
      <c r="C7" s="281">
        <v>0</v>
      </c>
    </row>
    <row r="8" spans="2:3" ht="15.75" x14ac:dyDescent="0.25">
      <c r="B8" s="279" t="s">
        <v>151</v>
      </c>
      <c r="C8" s="281">
        <v>0</v>
      </c>
    </row>
    <row r="9" spans="2:3" ht="15.75" x14ac:dyDescent="0.25">
      <c r="B9" s="279" t="s">
        <v>152</v>
      </c>
      <c r="C9" s="281">
        <v>123063</v>
      </c>
    </row>
    <row r="10" spans="2:3" ht="15.75" x14ac:dyDescent="0.25">
      <c r="B10" s="279" t="s">
        <v>153</v>
      </c>
      <c r="C10" s="281">
        <v>0</v>
      </c>
    </row>
    <row r="11" spans="2:3" ht="15.75" x14ac:dyDescent="0.25">
      <c r="B11" s="279" t="s">
        <v>154</v>
      </c>
      <c r="C11" s="281">
        <v>0</v>
      </c>
    </row>
    <row r="12" spans="2:3" ht="15.75" x14ac:dyDescent="0.25">
      <c r="B12" s="279" t="s">
        <v>155</v>
      </c>
      <c r="C12" s="281">
        <v>0</v>
      </c>
    </row>
    <row r="13" spans="2:3" ht="15.75" x14ac:dyDescent="0.25">
      <c r="B13" s="279" t="s">
        <v>156</v>
      </c>
      <c r="C13" s="281">
        <v>0</v>
      </c>
    </row>
    <row r="14" spans="2:3" ht="15.75" x14ac:dyDescent="0.25">
      <c r="B14" s="279" t="s">
        <v>157</v>
      </c>
      <c r="C14" s="281">
        <v>0</v>
      </c>
    </row>
    <row r="15" spans="2:3" ht="15.75" x14ac:dyDescent="0.25">
      <c r="B15" s="279" t="s">
        <v>158</v>
      </c>
      <c r="C15" s="281">
        <v>0</v>
      </c>
    </row>
    <row r="16" spans="2:3" ht="15.75" x14ac:dyDescent="0.25">
      <c r="B16" s="279" t="s">
        <v>159</v>
      </c>
      <c r="C16" s="281">
        <v>0</v>
      </c>
    </row>
    <row r="17" spans="2:3" ht="15.75" x14ac:dyDescent="0.25">
      <c r="B17" s="279" t="s">
        <v>160</v>
      </c>
      <c r="C17" s="281">
        <v>0</v>
      </c>
    </row>
    <row r="18" spans="2:3" ht="15.75" x14ac:dyDescent="0.25">
      <c r="B18" s="279" t="s">
        <v>161</v>
      </c>
      <c r="C18" s="281">
        <v>0</v>
      </c>
    </row>
    <row r="19" spans="2:3" ht="15.75" x14ac:dyDescent="0.25">
      <c r="B19" s="279" t="s">
        <v>162</v>
      </c>
      <c r="C19" s="281">
        <v>0</v>
      </c>
    </row>
    <row r="20" spans="2:3" ht="15.75" x14ac:dyDescent="0.25">
      <c r="B20" s="279" t="s">
        <v>163</v>
      </c>
      <c r="C20" s="281">
        <v>0</v>
      </c>
    </row>
    <row r="21" spans="2:3" ht="15.75" x14ac:dyDescent="0.25">
      <c r="B21" s="279" t="s">
        <v>164</v>
      </c>
      <c r="C21" s="281">
        <v>0</v>
      </c>
    </row>
    <row r="22" spans="2:3" ht="15.75" x14ac:dyDescent="0.25">
      <c r="B22" s="279" t="s">
        <v>166</v>
      </c>
      <c r="C22" s="281">
        <v>0</v>
      </c>
    </row>
    <row r="23" spans="2:3" ht="15.75" x14ac:dyDescent="0.25">
      <c r="B23" s="279" t="s">
        <v>167</v>
      </c>
      <c r="C23" s="281">
        <v>0</v>
      </c>
    </row>
    <row r="24" spans="2:3" ht="15.75" x14ac:dyDescent="0.25">
      <c r="B24" s="279" t="s">
        <v>168</v>
      </c>
      <c r="C24" s="281">
        <v>0</v>
      </c>
    </row>
    <row r="25" spans="2:3" ht="15.75" x14ac:dyDescent="0.25">
      <c r="B25" s="279" t="s">
        <v>169</v>
      </c>
      <c r="C25" s="281">
        <v>0</v>
      </c>
    </row>
    <row r="26" spans="2:3" ht="15.75" x14ac:dyDescent="0.25">
      <c r="B26" s="279" t="s">
        <v>170</v>
      </c>
      <c r="C26" s="281">
        <v>0</v>
      </c>
    </row>
    <row r="27" spans="2:3" ht="15.75" x14ac:dyDescent="0.25">
      <c r="B27" s="279" t="s">
        <v>171</v>
      </c>
      <c r="C27" s="281">
        <v>0</v>
      </c>
    </row>
    <row r="28" spans="2:3" ht="15.75" x14ac:dyDescent="0.25">
      <c r="B28" s="279" t="s">
        <v>172</v>
      </c>
      <c r="C28" s="281">
        <v>0</v>
      </c>
    </row>
    <row r="29" spans="2:3" ht="15.75" x14ac:dyDescent="0.25">
      <c r="B29" s="279" t="s">
        <v>173</v>
      </c>
      <c r="C29" s="281">
        <v>0</v>
      </c>
    </row>
    <row r="30" spans="2:3" ht="15.75" x14ac:dyDescent="0.25">
      <c r="B30" s="279" t="s">
        <v>174</v>
      </c>
      <c r="C30" s="281">
        <v>0</v>
      </c>
    </row>
    <row r="31" spans="2:3" ht="15.75" x14ac:dyDescent="0.25">
      <c r="B31" s="279" t="s">
        <v>175</v>
      </c>
      <c r="C31" s="281">
        <v>0</v>
      </c>
    </row>
    <row r="32" spans="2:3" ht="15.75" x14ac:dyDescent="0.25">
      <c r="B32" s="279" t="s">
        <v>176</v>
      </c>
      <c r="C32" s="281">
        <v>0</v>
      </c>
    </row>
    <row r="33" spans="2:3" ht="15.75" x14ac:dyDescent="0.25">
      <c r="B33" s="279" t="s">
        <v>177</v>
      </c>
      <c r="C33" s="281">
        <v>0</v>
      </c>
    </row>
    <row r="34" spans="2:3" ht="15.75" x14ac:dyDescent="0.25">
      <c r="B34" s="279" t="s">
        <v>178</v>
      </c>
      <c r="C34" s="281">
        <v>0</v>
      </c>
    </row>
    <row r="35" spans="2:3" ht="15.75" x14ac:dyDescent="0.25">
      <c r="B35" s="279" t="s">
        <v>533</v>
      </c>
      <c r="C35" s="281">
        <v>0</v>
      </c>
    </row>
  </sheetData>
  <mergeCells count="2">
    <mergeCell ref="B2:B3"/>
    <mergeCell ref="C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J69"/>
  <sheetViews>
    <sheetView workbookViewId="0">
      <selection activeCell="A17" sqref="A17"/>
    </sheetView>
  </sheetViews>
  <sheetFormatPr defaultRowHeight="15" x14ac:dyDescent="0.25"/>
  <cols>
    <col min="1" max="1" width="30.140625" bestFit="1" customWidth="1"/>
    <col min="2" max="2" width="20.140625" bestFit="1" customWidth="1"/>
    <col min="3" max="3" width="10" bestFit="1" customWidth="1"/>
    <col min="4" max="5" width="11" bestFit="1" customWidth="1"/>
    <col min="6" max="6" width="9" bestFit="1" customWidth="1"/>
    <col min="7" max="8" width="11" bestFit="1" customWidth="1"/>
    <col min="9" max="9" width="10" bestFit="1" customWidth="1"/>
    <col min="10" max="10" width="17.28515625" bestFit="1" customWidth="1"/>
    <col min="11" max="11" width="4.7109375" bestFit="1" customWidth="1"/>
    <col min="12" max="12" width="16.7109375" bestFit="1" customWidth="1"/>
    <col min="13" max="13" width="11.7109375" bestFit="1" customWidth="1"/>
    <col min="14" max="14" width="16.7109375" bestFit="1" customWidth="1"/>
  </cols>
  <sheetData>
    <row r="1" spans="1:10" x14ac:dyDescent="0.25">
      <c r="A1" s="176" t="s">
        <v>452</v>
      </c>
      <c r="B1" t="s">
        <v>220</v>
      </c>
    </row>
    <row r="3" spans="1:10" x14ac:dyDescent="0.25">
      <c r="A3" s="176" t="s">
        <v>475</v>
      </c>
      <c r="B3" s="176" t="s">
        <v>474</v>
      </c>
    </row>
    <row r="4" spans="1:10" x14ac:dyDescent="0.25">
      <c r="A4" s="176" t="s">
        <v>449</v>
      </c>
      <c r="B4" t="s">
        <v>22</v>
      </c>
      <c r="C4" t="s">
        <v>20</v>
      </c>
      <c r="D4" t="s">
        <v>18</v>
      </c>
      <c r="E4" t="s">
        <v>16</v>
      </c>
      <c r="F4" t="s">
        <v>14</v>
      </c>
      <c r="G4" t="s">
        <v>12</v>
      </c>
      <c r="H4" t="s">
        <v>10</v>
      </c>
      <c r="I4" t="s">
        <v>8</v>
      </c>
      <c r="J4" t="s">
        <v>450</v>
      </c>
    </row>
    <row r="5" spans="1:10" x14ac:dyDescent="0.25">
      <c r="A5" s="177" t="s">
        <v>368</v>
      </c>
      <c r="B5">
        <v>16586.23</v>
      </c>
      <c r="C5">
        <v>2613.1000000000004</v>
      </c>
      <c r="D5">
        <v>2224.77</v>
      </c>
      <c r="E5">
        <v>1031100.4399999969</v>
      </c>
      <c r="F5">
        <v>149.19999999999999</v>
      </c>
      <c r="G5">
        <v>2303569.8499999978</v>
      </c>
      <c r="H5">
        <v>279712.03999999998</v>
      </c>
      <c r="I5">
        <v>12.4</v>
      </c>
      <c r="J5">
        <v>3635968.0299999947</v>
      </c>
    </row>
    <row r="6" spans="1:10" x14ac:dyDescent="0.25">
      <c r="A6" s="178" t="s">
        <v>164</v>
      </c>
      <c r="B6">
        <v>12128.38</v>
      </c>
      <c r="C6">
        <v>373.3</v>
      </c>
      <c r="D6">
        <v>435.46999999999997</v>
      </c>
      <c r="E6">
        <v>1031100.4399999969</v>
      </c>
      <c r="J6">
        <v>1044037.5899999969</v>
      </c>
    </row>
    <row r="7" spans="1:10" x14ac:dyDescent="0.25">
      <c r="A7" s="178" t="s">
        <v>171</v>
      </c>
      <c r="B7">
        <v>786.90000000000009</v>
      </c>
      <c r="D7">
        <v>1241.5</v>
      </c>
      <c r="F7">
        <v>149.19999999999999</v>
      </c>
      <c r="G7">
        <v>1025522.8999999973</v>
      </c>
      <c r="H7">
        <v>1406.16</v>
      </c>
      <c r="J7">
        <v>1029106.6599999974</v>
      </c>
    </row>
    <row r="8" spans="1:10" x14ac:dyDescent="0.25">
      <c r="A8" s="178" t="s">
        <v>172</v>
      </c>
      <c r="B8">
        <v>224.1</v>
      </c>
      <c r="G8">
        <v>657242.00000000035</v>
      </c>
      <c r="H8">
        <v>348.43999999999994</v>
      </c>
      <c r="J8">
        <v>657814.54000000027</v>
      </c>
    </row>
    <row r="9" spans="1:10" x14ac:dyDescent="0.25">
      <c r="A9" s="178" t="s">
        <v>173</v>
      </c>
      <c r="B9">
        <v>3446.85</v>
      </c>
      <c r="C9">
        <v>2239.8000000000002</v>
      </c>
      <c r="D9">
        <v>547.79999999999995</v>
      </c>
      <c r="G9">
        <v>620443.95000000019</v>
      </c>
      <c r="J9">
        <v>626678.40000000014</v>
      </c>
    </row>
    <row r="10" spans="1:10" x14ac:dyDescent="0.25">
      <c r="A10" s="178" t="s">
        <v>175</v>
      </c>
      <c r="G10">
        <v>361</v>
      </c>
      <c r="H10">
        <v>277957.44</v>
      </c>
      <c r="I10">
        <v>12.4</v>
      </c>
      <c r="J10">
        <v>278330.84000000003</v>
      </c>
    </row>
    <row r="11" spans="1:10" x14ac:dyDescent="0.25">
      <c r="A11" s="177" t="s">
        <v>255</v>
      </c>
      <c r="B11">
        <v>1753267.74</v>
      </c>
      <c r="E11">
        <v>119057.48999999999</v>
      </c>
      <c r="F11">
        <v>9539.2000000000007</v>
      </c>
      <c r="J11">
        <v>1881864.43</v>
      </c>
    </row>
    <row r="12" spans="1:10" x14ac:dyDescent="0.25">
      <c r="A12" s="178" t="s">
        <v>151</v>
      </c>
      <c r="B12">
        <v>1103820.8400000001</v>
      </c>
      <c r="J12">
        <v>1103820.8400000001</v>
      </c>
    </row>
    <row r="13" spans="1:10" x14ac:dyDescent="0.25">
      <c r="A13" s="178" t="s">
        <v>152</v>
      </c>
      <c r="B13">
        <v>649446.89999999991</v>
      </c>
      <c r="F13">
        <v>9539.2000000000007</v>
      </c>
      <c r="J13">
        <v>658986.09999999986</v>
      </c>
    </row>
    <row r="14" spans="1:10" x14ac:dyDescent="0.25">
      <c r="A14" s="178" t="s">
        <v>166</v>
      </c>
      <c r="E14">
        <v>119057.48999999999</v>
      </c>
      <c r="J14">
        <v>119057.48999999999</v>
      </c>
    </row>
    <row r="15" spans="1:10" x14ac:dyDescent="0.25">
      <c r="A15" s="177" t="s">
        <v>263</v>
      </c>
      <c r="B15">
        <v>14538.2</v>
      </c>
      <c r="E15">
        <v>62.8</v>
      </c>
      <c r="J15">
        <v>14601</v>
      </c>
    </row>
    <row r="16" spans="1:10" x14ac:dyDescent="0.25">
      <c r="A16" s="178" t="s">
        <v>152</v>
      </c>
      <c r="B16">
        <v>14538.2</v>
      </c>
      <c r="E16">
        <v>62.8</v>
      </c>
      <c r="J16">
        <v>14601</v>
      </c>
    </row>
    <row r="17" spans="1:10" x14ac:dyDescent="0.25">
      <c r="A17" s="177" t="s">
        <v>143</v>
      </c>
      <c r="B17">
        <v>4373775.4000000004</v>
      </c>
      <c r="C17">
        <v>1576659.6</v>
      </c>
      <c r="D17">
        <v>554535.4</v>
      </c>
      <c r="E17">
        <v>2997029.9999999995</v>
      </c>
      <c r="F17">
        <v>122644.7</v>
      </c>
      <c r="G17">
        <v>351618.3</v>
      </c>
      <c r="H17">
        <v>2873419.7</v>
      </c>
      <c r="I17">
        <v>1514.1</v>
      </c>
      <c r="J17">
        <v>12851197.200000001</v>
      </c>
    </row>
    <row r="18" spans="1:10" x14ac:dyDescent="0.25">
      <c r="A18" s="178" t="s">
        <v>147</v>
      </c>
      <c r="B18">
        <v>269078.5</v>
      </c>
      <c r="J18">
        <v>269078.5</v>
      </c>
    </row>
    <row r="19" spans="1:10" x14ac:dyDescent="0.25">
      <c r="A19" s="178" t="s">
        <v>148</v>
      </c>
      <c r="B19">
        <v>393959.49999999994</v>
      </c>
      <c r="I19">
        <v>437.5</v>
      </c>
      <c r="J19">
        <v>394396.99999999994</v>
      </c>
    </row>
    <row r="20" spans="1:10" x14ac:dyDescent="0.25">
      <c r="A20" s="178" t="s">
        <v>149</v>
      </c>
      <c r="B20">
        <v>540846.20000000007</v>
      </c>
      <c r="J20">
        <v>540846.20000000007</v>
      </c>
    </row>
    <row r="21" spans="1:10" x14ac:dyDescent="0.25">
      <c r="A21" s="178" t="s">
        <v>151</v>
      </c>
      <c r="B21">
        <v>558381.5</v>
      </c>
      <c r="C21">
        <v>5200.6000000000004</v>
      </c>
      <c r="G21">
        <v>870.6</v>
      </c>
      <c r="J21">
        <v>564452.69999999995</v>
      </c>
    </row>
    <row r="22" spans="1:10" x14ac:dyDescent="0.25">
      <c r="A22" s="178" t="s">
        <v>152</v>
      </c>
      <c r="B22">
        <v>714850.70000000007</v>
      </c>
      <c r="C22">
        <v>80071.600000000006</v>
      </c>
      <c r="E22">
        <v>106470.29999999999</v>
      </c>
      <c r="J22">
        <v>901392.60000000009</v>
      </c>
    </row>
    <row r="23" spans="1:10" x14ac:dyDescent="0.25">
      <c r="A23" s="178" t="s">
        <v>153</v>
      </c>
      <c r="B23">
        <v>735437.1</v>
      </c>
      <c r="C23">
        <v>3274.4</v>
      </c>
      <c r="G23">
        <v>529.4</v>
      </c>
      <c r="J23">
        <v>739240.9</v>
      </c>
    </row>
    <row r="24" spans="1:10" x14ac:dyDescent="0.25">
      <c r="A24" s="178" t="s">
        <v>155</v>
      </c>
      <c r="B24">
        <v>768823.70000000007</v>
      </c>
      <c r="I24">
        <v>1076.5999999999999</v>
      </c>
      <c r="J24">
        <v>769900.3</v>
      </c>
    </row>
    <row r="25" spans="1:10" x14ac:dyDescent="0.25">
      <c r="A25" s="178" t="s">
        <v>159</v>
      </c>
      <c r="B25">
        <v>2449.4</v>
      </c>
      <c r="C25">
        <v>607545.80000000005</v>
      </c>
      <c r="J25">
        <v>609995.20000000007</v>
      </c>
    </row>
    <row r="26" spans="1:10" x14ac:dyDescent="0.25">
      <c r="A26" s="178" t="s">
        <v>160</v>
      </c>
      <c r="B26">
        <v>1650.4</v>
      </c>
      <c r="C26">
        <v>355893.7</v>
      </c>
      <c r="J26">
        <v>357544.10000000003</v>
      </c>
    </row>
    <row r="27" spans="1:10" x14ac:dyDescent="0.25">
      <c r="A27" s="178" t="s">
        <v>161</v>
      </c>
      <c r="B27">
        <v>2056.2999999999997</v>
      </c>
      <c r="C27">
        <v>522552.1</v>
      </c>
      <c r="D27">
        <v>1565.2</v>
      </c>
      <c r="E27">
        <v>1858.4</v>
      </c>
      <c r="F27">
        <v>1632.2</v>
      </c>
      <c r="J27">
        <v>529664.19999999995</v>
      </c>
    </row>
    <row r="28" spans="1:10" x14ac:dyDescent="0.25">
      <c r="A28" s="178" t="s">
        <v>162</v>
      </c>
      <c r="B28">
        <v>2426.6</v>
      </c>
      <c r="D28">
        <v>438221.7</v>
      </c>
      <c r="E28">
        <v>973.2</v>
      </c>
      <c r="J28">
        <v>441621.5</v>
      </c>
    </row>
    <row r="29" spans="1:10" x14ac:dyDescent="0.25">
      <c r="A29" s="178" t="s">
        <v>163</v>
      </c>
      <c r="D29">
        <v>113851.5</v>
      </c>
      <c r="F29">
        <v>1390.4</v>
      </c>
      <c r="G29">
        <v>1673</v>
      </c>
      <c r="J29">
        <v>116914.9</v>
      </c>
    </row>
    <row r="30" spans="1:10" x14ac:dyDescent="0.25">
      <c r="A30" s="178" t="s">
        <v>164</v>
      </c>
      <c r="B30">
        <v>14278.6</v>
      </c>
      <c r="C30">
        <v>2121.4</v>
      </c>
      <c r="E30">
        <v>2299601.4999999995</v>
      </c>
      <c r="F30">
        <v>4570.6000000000004</v>
      </c>
      <c r="J30">
        <v>2320572.0999999996</v>
      </c>
    </row>
    <row r="31" spans="1:10" x14ac:dyDescent="0.25">
      <c r="A31" s="178" t="s">
        <v>166</v>
      </c>
      <c r="B31">
        <v>4627.3</v>
      </c>
      <c r="D31">
        <v>897</v>
      </c>
      <c r="E31">
        <v>588126.60000000009</v>
      </c>
      <c r="J31">
        <v>593650.90000000014</v>
      </c>
    </row>
    <row r="32" spans="1:10" x14ac:dyDescent="0.25">
      <c r="A32" s="178" t="s">
        <v>168</v>
      </c>
      <c r="B32">
        <v>7858.8</v>
      </c>
      <c r="F32">
        <v>115051.5</v>
      </c>
      <c r="J32">
        <v>122910.3</v>
      </c>
    </row>
    <row r="33" spans="1:10" x14ac:dyDescent="0.25">
      <c r="A33" s="178" t="s">
        <v>171</v>
      </c>
      <c r="G33">
        <v>347333.3</v>
      </c>
      <c r="J33">
        <v>347333.3</v>
      </c>
    </row>
    <row r="34" spans="1:10" x14ac:dyDescent="0.25">
      <c r="A34" s="178" t="s">
        <v>172</v>
      </c>
      <c r="G34">
        <v>1</v>
      </c>
      <c r="J34">
        <v>1</v>
      </c>
    </row>
    <row r="35" spans="1:10" x14ac:dyDescent="0.25">
      <c r="A35" s="178" t="s">
        <v>173</v>
      </c>
      <c r="G35">
        <v>1</v>
      </c>
      <c r="J35">
        <v>1</v>
      </c>
    </row>
    <row r="36" spans="1:10" x14ac:dyDescent="0.25">
      <c r="A36" s="178" t="s">
        <v>174</v>
      </c>
      <c r="H36">
        <v>575328.30000000005</v>
      </c>
      <c r="J36">
        <v>575328.30000000005</v>
      </c>
    </row>
    <row r="37" spans="1:10" x14ac:dyDescent="0.25">
      <c r="A37" s="178" t="s">
        <v>175</v>
      </c>
      <c r="B37">
        <v>1094.2</v>
      </c>
      <c r="H37">
        <v>1665020.5</v>
      </c>
      <c r="J37">
        <v>1666114.7</v>
      </c>
    </row>
    <row r="38" spans="1:10" x14ac:dyDescent="0.25">
      <c r="A38" s="178" t="s">
        <v>176</v>
      </c>
      <c r="B38">
        <v>10814.7</v>
      </c>
      <c r="G38">
        <v>1210</v>
      </c>
      <c r="H38">
        <v>633070.90000000014</v>
      </c>
      <c r="J38">
        <v>645095.60000000009</v>
      </c>
    </row>
    <row r="39" spans="1:10" x14ac:dyDescent="0.25">
      <c r="A39" s="178" t="s">
        <v>156</v>
      </c>
      <c r="B39">
        <v>345141.9</v>
      </c>
      <c r="J39">
        <v>345141.9</v>
      </c>
    </row>
    <row r="40" spans="1:10" x14ac:dyDescent="0.25">
      <c r="A40" s="177" t="s">
        <v>144</v>
      </c>
      <c r="B40">
        <v>7611878.3999999985</v>
      </c>
      <c r="C40">
        <v>2135221.7000000007</v>
      </c>
      <c r="D40">
        <v>1206075.6000000001</v>
      </c>
      <c r="E40">
        <v>1588865.5999999999</v>
      </c>
      <c r="F40">
        <v>763317.00000000012</v>
      </c>
      <c r="G40">
        <v>1020530.8999999999</v>
      </c>
      <c r="H40">
        <v>1464848</v>
      </c>
      <c r="I40">
        <v>1342032.7999999998</v>
      </c>
      <c r="J40">
        <v>17132770</v>
      </c>
    </row>
    <row r="41" spans="1:10" x14ac:dyDescent="0.25">
      <c r="A41" s="178" t="s">
        <v>147</v>
      </c>
      <c r="B41">
        <v>812640.79999999993</v>
      </c>
      <c r="C41">
        <v>4709</v>
      </c>
      <c r="E41">
        <v>39505.199999999997</v>
      </c>
      <c r="I41">
        <v>5331.4</v>
      </c>
      <c r="J41">
        <v>862186.39999999991</v>
      </c>
    </row>
    <row r="42" spans="1:10" x14ac:dyDescent="0.25">
      <c r="A42" s="178" t="s">
        <v>149</v>
      </c>
      <c r="B42">
        <v>1663606.5999999996</v>
      </c>
      <c r="C42">
        <v>13264.8</v>
      </c>
      <c r="D42">
        <v>1122.4000000000001</v>
      </c>
      <c r="E42">
        <v>18638.8</v>
      </c>
      <c r="F42">
        <v>1642.8</v>
      </c>
      <c r="J42">
        <v>1698275.3999999997</v>
      </c>
    </row>
    <row r="43" spans="1:10" x14ac:dyDescent="0.25">
      <c r="A43" s="178" t="s">
        <v>151</v>
      </c>
      <c r="B43">
        <v>1139978.6000000001</v>
      </c>
      <c r="C43">
        <v>60956.800000000003</v>
      </c>
      <c r="E43">
        <v>5612</v>
      </c>
      <c r="I43">
        <v>8214</v>
      </c>
      <c r="J43">
        <v>1214761.4000000001</v>
      </c>
    </row>
    <row r="44" spans="1:10" x14ac:dyDescent="0.25">
      <c r="A44" s="178" t="s">
        <v>152</v>
      </c>
      <c r="B44">
        <v>584787.4</v>
      </c>
      <c r="C44">
        <v>70944.599999999991</v>
      </c>
      <c r="E44">
        <v>39265.4</v>
      </c>
      <c r="I44">
        <v>13749.4</v>
      </c>
      <c r="J44">
        <v>708746.8</v>
      </c>
    </row>
    <row r="45" spans="1:10" x14ac:dyDescent="0.25">
      <c r="A45" s="178" t="s">
        <v>153</v>
      </c>
      <c r="B45">
        <v>479449.59999999998</v>
      </c>
      <c r="C45">
        <v>561.20000000000005</v>
      </c>
      <c r="E45">
        <v>13154.2</v>
      </c>
      <c r="J45">
        <v>493165</v>
      </c>
    </row>
    <row r="46" spans="1:10" x14ac:dyDescent="0.25">
      <c r="A46" s="178" t="s">
        <v>154</v>
      </c>
      <c r="B46">
        <v>459205.2</v>
      </c>
      <c r="E46">
        <v>24049.999999999996</v>
      </c>
      <c r="F46">
        <v>1403</v>
      </c>
      <c r="H46">
        <v>3292.4</v>
      </c>
      <c r="I46">
        <v>6714</v>
      </c>
      <c r="J46">
        <v>494664.60000000003</v>
      </c>
    </row>
    <row r="47" spans="1:10" x14ac:dyDescent="0.25">
      <c r="A47" s="178" t="s">
        <v>155</v>
      </c>
      <c r="B47">
        <v>835428.39999999991</v>
      </c>
      <c r="F47">
        <v>561.20000000000005</v>
      </c>
      <c r="H47">
        <v>8671.4</v>
      </c>
      <c r="I47">
        <v>13052.2</v>
      </c>
      <c r="J47">
        <v>857713.19999999984</v>
      </c>
    </row>
    <row r="48" spans="1:10" x14ac:dyDescent="0.25">
      <c r="A48" s="178" t="s">
        <v>159</v>
      </c>
      <c r="B48">
        <v>32662</v>
      </c>
      <c r="C48">
        <v>680400.40000000014</v>
      </c>
      <c r="J48">
        <v>713062.40000000014</v>
      </c>
    </row>
    <row r="49" spans="1:10" x14ac:dyDescent="0.25">
      <c r="A49" s="178" t="s">
        <v>160</v>
      </c>
      <c r="B49">
        <v>42727.8</v>
      </c>
      <c r="C49">
        <v>606298.4</v>
      </c>
      <c r="E49">
        <v>1683.6</v>
      </c>
      <c r="J49">
        <v>650709.80000000005</v>
      </c>
    </row>
    <row r="50" spans="1:10" x14ac:dyDescent="0.25">
      <c r="A50" s="178" t="s">
        <v>161</v>
      </c>
      <c r="B50">
        <v>273.8</v>
      </c>
      <c r="C50">
        <v>576020.80000000005</v>
      </c>
      <c r="E50">
        <v>20696.400000000001</v>
      </c>
      <c r="J50">
        <v>596991.00000000012</v>
      </c>
    </row>
    <row r="51" spans="1:10" x14ac:dyDescent="0.25">
      <c r="A51" s="178" t="s">
        <v>162</v>
      </c>
      <c r="B51">
        <v>34005.599999999999</v>
      </c>
      <c r="C51">
        <v>57278.600000000006</v>
      </c>
      <c r="D51">
        <v>729161.8</v>
      </c>
      <c r="E51">
        <v>3367.2</v>
      </c>
      <c r="J51">
        <v>823813.2</v>
      </c>
    </row>
    <row r="52" spans="1:10" x14ac:dyDescent="0.25">
      <c r="A52" s="178" t="s">
        <v>163</v>
      </c>
      <c r="B52">
        <v>1964.2</v>
      </c>
      <c r="D52">
        <v>472177.6</v>
      </c>
      <c r="F52">
        <v>17890.400000000001</v>
      </c>
      <c r="G52">
        <v>14873.599999999999</v>
      </c>
      <c r="J52">
        <v>506905.8</v>
      </c>
    </row>
    <row r="53" spans="1:10" x14ac:dyDescent="0.25">
      <c r="A53" s="178" t="s">
        <v>164</v>
      </c>
      <c r="B53">
        <v>4489.6000000000004</v>
      </c>
      <c r="C53">
        <v>29463</v>
      </c>
      <c r="D53">
        <v>1369</v>
      </c>
      <c r="E53">
        <v>421813.4</v>
      </c>
      <c r="F53">
        <v>13749.400000000001</v>
      </c>
      <c r="J53">
        <v>470884.4</v>
      </c>
    </row>
    <row r="54" spans="1:10" x14ac:dyDescent="0.25">
      <c r="A54" s="178" t="s">
        <v>166</v>
      </c>
      <c r="B54">
        <v>20368.2</v>
      </c>
      <c r="C54">
        <v>15939.8</v>
      </c>
      <c r="E54">
        <v>967515.20000000007</v>
      </c>
      <c r="J54">
        <v>1003823.2000000001</v>
      </c>
    </row>
    <row r="55" spans="1:10" x14ac:dyDescent="0.25">
      <c r="A55" s="178" t="s">
        <v>168</v>
      </c>
      <c r="B55">
        <v>14271.6</v>
      </c>
      <c r="F55">
        <v>698930.4</v>
      </c>
      <c r="J55">
        <v>713202</v>
      </c>
    </row>
    <row r="56" spans="1:10" x14ac:dyDescent="0.25">
      <c r="A56" s="178" t="s">
        <v>172</v>
      </c>
      <c r="C56">
        <v>4107</v>
      </c>
      <c r="D56">
        <v>2244.8000000000002</v>
      </c>
      <c r="F56">
        <v>26328.799999999999</v>
      </c>
      <c r="G56">
        <v>327210.39999999997</v>
      </c>
      <c r="H56">
        <v>7234.4000000000005</v>
      </c>
      <c r="J56">
        <v>367125.39999999997</v>
      </c>
    </row>
    <row r="57" spans="1:10" x14ac:dyDescent="0.25">
      <c r="A57" s="178" t="s">
        <v>173</v>
      </c>
      <c r="B57">
        <v>5612</v>
      </c>
      <c r="G57">
        <v>664843.6</v>
      </c>
      <c r="H57">
        <v>9356.8000000000011</v>
      </c>
      <c r="I57">
        <v>1122.4000000000001</v>
      </c>
      <c r="J57">
        <v>680934.8</v>
      </c>
    </row>
    <row r="58" spans="1:10" x14ac:dyDescent="0.25">
      <c r="A58" s="178" t="s">
        <v>174</v>
      </c>
      <c r="B58">
        <v>19761.199999999997</v>
      </c>
      <c r="F58">
        <v>280.60000000000002</v>
      </c>
      <c r="G58">
        <v>9533.5999999999985</v>
      </c>
      <c r="H58">
        <v>730383.4</v>
      </c>
      <c r="I58">
        <v>6453.8</v>
      </c>
      <c r="J58">
        <v>766412.60000000009</v>
      </c>
    </row>
    <row r="59" spans="1:10" x14ac:dyDescent="0.25">
      <c r="A59" s="178" t="s">
        <v>175</v>
      </c>
      <c r="G59">
        <v>2244.8000000000002</v>
      </c>
      <c r="H59">
        <v>704511.99999999977</v>
      </c>
      <c r="J59">
        <v>706756.79999999981</v>
      </c>
    </row>
    <row r="60" spans="1:10" x14ac:dyDescent="0.25">
      <c r="A60" s="178" t="s">
        <v>177</v>
      </c>
      <c r="B60">
        <v>29456.2</v>
      </c>
      <c r="C60">
        <v>2738</v>
      </c>
      <c r="I60">
        <v>711461.2</v>
      </c>
      <c r="J60">
        <v>743655.39999999991</v>
      </c>
    </row>
    <row r="61" spans="1:10" x14ac:dyDescent="0.25">
      <c r="A61" s="178" t="s">
        <v>156</v>
      </c>
      <c r="B61">
        <v>645765.99999999988</v>
      </c>
      <c r="C61">
        <v>11143.099999999999</v>
      </c>
      <c r="E61">
        <v>20376</v>
      </c>
      <c r="F61">
        <v>2530.4</v>
      </c>
      <c r="G61">
        <v>1824.9</v>
      </c>
      <c r="H61">
        <v>850</v>
      </c>
      <c r="I61">
        <v>4131.2</v>
      </c>
      <c r="J61">
        <v>686621.59999999986</v>
      </c>
    </row>
    <row r="62" spans="1:10" x14ac:dyDescent="0.25">
      <c r="A62" s="178" t="s">
        <v>178</v>
      </c>
      <c r="B62">
        <v>80251.599999999991</v>
      </c>
      <c r="I62">
        <v>560948.20000000007</v>
      </c>
      <c r="J62">
        <v>641199.80000000005</v>
      </c>
    </row>
    <row r="63" spans="1:10" x14ac:dyDescent="0.25">
      <c r="A63" s="178" t="s">
        <v>158</v>
      </c>
      <c r="B63">
        <v>705172</v>
      </c>
      <c r="C63">
        <v>1396.2</v>
      </c>
      <c r="E63">
        <v>13188.2</v>
      </c>
      <c r="H63">
        <v>547.6</v>
      </c>
      <c r="I63">
        <v>10855</v>
      </c>
      <c r="J63">
        <v>731158.99999999988</v>
      </c>
    </row>
    <row r="64" spans="1:10" x14ac:dyDescent="0.25">
      <c r="A64" s="177" t="s">
        <v>45</v>
      </c>
      <c r="B64">
        <v>1451452.6000000003</v>
      </c>
      <c r="C64">
        <v>64612.4</v>
      </c>
      <c r="E64">
        <v>327878</v>
      </c>
      <c r="H64">
        <v>12169.5</v>
      </c>
      <c r="J64">
        <v>1856112.5000000002</v>
      </c>
    </row>
    <row r="65" spans="1:10" x14ac:dyDescent="0.25">
      <c r="A65" s="178" t="s">
        <v>152</v>
      </c>
      <c r="B65">
        <v>1451452.6000000003</v>
      </c>
      <c r="C65">
        <v>64612.4</v>
      </c>
      <c r="E65">
        <v>327878</v>
      </c>
      <c r="H65">
        <v>12169.5</v>
      </c>
      <c r="J65">
        <v>1856112.5000000002</v>
      </c>
    </row>
    <row r="66" spans="1:10" x14ac:dyDescent="0.25">
      <c r="A66" s="177" t="s">
        <v>43</v>
      </c>
      <c r="B66">
        <v>701694.20000000007</v>
      </c>
      <c r="D66">
        <v>34381.5</v>
      </c>
      <c r="E66">
        <v>934110.9</v>
      </c>
      <c r="G66">
        <v>771007.19999999984</v>
      </c>
      <c r="J66">
        <v>2441193.7999999998</v>
      </c>
    </row>
    <row r="67" spans="1:10" x14ac:dyDescent="0.25">
      <c r="A67" s="178" t="s">
        <v>166</v>
      </c>
      <c r="B67">
        <v>701694.20000000007</v>
      </c>
      <c r="D67">
        <v>34381.5</v>
      </c>
      <c r="E67">
        <v>934110.9</v>
      </c>
      <c r="J67">
        <v>1670186.6</v>
      </c>
    </row>
    <row r="68" spans="1:10" x14ac:dyDescent="0.25">
      <c r="A68" s="178" t="s">
        <v>171</v>
      </c>
      <c r="G68">
        <v>771007.19999999984</v>
      </c>
      <c r="J68">
        <v>771007.19999999984</v>
      </c>
    </row>
    <row r="69" spans="1:10" x14ac:dyDescent="0.25">
      <c r="A69" s="177" t="s">
        <v>450</v>
      </c>
      <c r="B69">
        <v>15923192.769999994</v>
      </c>
      <c r="C69">
        <v>3779106.8000000003</v>
      </c>
      <c r="D69">
        <v>1797217.2700000003</v>
      </c>
      <c r="E69">
        <v>6998105.2299999986</v>
      </c>
      <c r="F69">
        <v>895650.10000000009</v>
      </c>
      <c r="G69">
        <v>4446726.2499999972</v>
      </c>
      <c r="H69">
        <v>4630149.2399999993</v>
      </c>
      <c r="I69">
        <v>1343559.2999999998</v>
      </c>
      <c r="J69">
        <v>39813706.959999993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Q1136"/>
  <sheetViews>
    <sheetView workbookViewId="0">
      <selection activeCell="J126" sqref="J126"/>
    </sheetView>
  </sheetViews>
  <sheetFormatPr defaultRowHeight="15" x14ac:dyDescent="0.25"/>
  <cols>
    <col min="1" max="1" width="8.5703125" style="192" customWidth="1"/>
    <col min="2" max="2" width="20.85546875" customWidth="1"/>
    <col min="3" max="3" width="14.85546875" bestFit="1" customWidth="1"/>
    <col min="7" max="7" width="14.7109375" style="5" bestFit="1" customWidth="1"/>
    <col min="8" max="8" width="21.7109375" style="190" customWidth="1"/>
    <col min="14" max="14" width="16.5703125" customWidth="1"/>
    <col min="15" max="15" width="129.28515625" bestFit="1" customWidth="1"/>
    <col min="17" max="17" width="8.7109375" style="177"/>
  </cols>
  <sheetData>
    <row r="1" spans="1:17" x14ac:dyDescent="0.25">
      <c r="A1" s="191" t="s">
        <v>471</v>
      </c>
      <c r="B1" s="184" t="s">
        <v>451</v>
      </c>
      <c r="C1" s="184" t="s">
        <v>472</v>
      </c>
      <c r="D1" s="184" t="s">
        <v>452</v>
      </c>
      <c r="E1" s="184" t="s">
        <v>453</v>
      </c>
      <c r="F1" s="184" t="s">
        <v>454</v>
      </c>
      <c r="G1" s="193" t="s">
        <v>455</v>
      </c>
      <c r="H1" s="189" t="s">
        <v>470</v>
      </c>
      <c r="N1" t="s">
        <v>451</v>
      </c>
      <c r="O1" t="s">
        <v>470</v>
      </c>
    </row>
    <row r="2" spans="1:17" ht="15.75" hidden="1" x14ac:dyDescent="0.25">
      <c r="A2" s="192">
        <v>202209</v>
      </c>
      <c r="B2" s="97" t="s">
        <v>368</v>
      </c>
      <c r="C2" s="97">
        <v>321</v>
      </c>
      <c r="D2" t="s">
        <v>456</v>
      </c>
      <c r="E2" s="97" t="s">
        <v>22</v>
      </c>
      <c r="F2" t="s">
        <v>22</v>
      </c>
      <c r="G2" s="5">
        <v>1659499.9500000009</v>
      </c>
      <c r="H2" s="190" t="str">
        <f t="shared" ref="H2:H65" si="0">VLOOKUP(B2,N:O,2,FALSE)</f>
        <v>ADI (erogatori) 
privati</v>
      </c>
      <c r="N2" t="s">
        <v>368</v>
      </c>
      <c r="O2" s="186" t="s">
        <v>55</v>
      </c>
      <c r="Q2"/>
    </row>
    <row r="3" spans="1:17" ht="15.75" hidden="1" x14ac:dyDescent="0.25">
      <c r="A3" s="192">
        <v>202209</v>
      </c>
      <c r="B3" s="97" t="s">
        <v>368</v>
      </c>
      <c r="C3" s="97">
        <v>321</v>
      </c>
      <c r="D3" t="s">
        <v>456</v>
      </c>
      <c r="E3" s="97" t="s">
        <v>22</v>
      </c>
      <c r="F3" t="s">
        <v>16</v>
      </c>
      <c r="G3" s="5">
        <v>2953.35</v>
      </c>
      <c r="H3" s="190" t="str">
        <f t="shared" si="0"/>
        <v>ADI (erogatori) 
privati</v>
      </c>
      <c r="N3" t="s">
        <v>255</v>
      </c>
      <c r="O3" s="187" t="s">
        <v>50</v>
      </c>
      <c r="Q3"/>
    </row>
    <row r="4" spans="1:17" ht="15.75" hidden="1" x14ac:dyDescent="0.25">
      <c r="A4" s="192">
        <v>202209</v>
      </c>
      <c r="B4" s="97" t="s">
        <v>368</v>
      </c>
      <c r="C4" s="97">
        <v>321</v>
      </c>
      <c r="D4" t="s">
        <v>456</v>
      </c>
      <c r="E4" s="97" t="s">
        <v>22</v>
      </c>
      <c r="F4" t="s">
        <v>10</v>
      </c>
      <c r="G4" s="5">
        <v>1045.2</v>
      </c>
      <c r="H4" s="190" t="str">
        <f t="shared" si="0"/>
        <v>ADI (erogatori) 
privati</v>
      </c>
      <c r="N4" t="s">
        <v>263</v>
      </c>
      <c r="O4" s="187" t="s">
        <v>50</v>
      </c>
      <c r="Q4"/>
    </row>
    <row r="5" spans="1:17" ht="15.75" hidden="1" x14ac:dyDescent="0.25">
      <c r="A5" s="192">
        <v>202209</v>
      </c>
      <c r="B5" s="97" t="s">
        <v>368</v>
      </c>
      <c r="C5" s="97">
        <v>321</v>
      </c>
      <c r="D5" t="s">
        <v>456</v>
      </c>
      <c r="E5" s="97" t="s">
        <v>22</v>
      </c>
      <c r="F5" t="s">
        <v>457</v>
      </c>
      <c r="G5" s="5">
        <v>11606.060000000001</v>
      </c>
      <c r="H5" s="190" t="str">
        <f t="shared" si="0"/>
        <v>ADI (erogatori) 
privati</v>
      </c>
      <c r="N5" t="s">
        <v>40</v>
      </c>
      <c r="O5" s="187" t="s">
        <v>40</v>
      </c>
      <c r="Q5"/>
    </row>
    <row r="6" spans="1:17" ht="15.75" hidden="1" x14ac:dyDescent="0.25">
      <c r="A6" s="192">
        <v>202209</v>
      </c>
      <c r="B6" s="97" t="s">
        <v>368</v>
      </c>
      <c r="C6" s="97">
        <v>321</v>
      </c>
      <c r="D6" t="s">
        <v>458</v>
      </c>
      <c r="E6" s="97" t="s">
        <v>22</v>
      </c>
      <c r="F6" t="s">
        <v>22</v>
      </c>
      <c r="G6" s="5">
        <v>29031593.069999982</v>
      </c>
      <c r="H6" s="190" t="str">
        <f t="shared" si="0"/>
        <v>ADI (erogatori) 
privati</v>
      </c>
      <c r="N6" t="s">
        <v>461</v>
      </c>
      <c r="O6" s="187" t="s">
        <v>50</v>
      </c>
      <c r="Q6"/>
    </row>
    <row r="7" spans="1:17" ht="15.75" hidden="1" x14ac:dyDescent="0.25">
      <c r="A7" s="192">
        <v>202209</v>
      </c>
      <c r="B7" s="97" t="s">
        <v>368</v>
      </c>
      <c r="C7" s="97">
        <v>321</v>
      </c>
      <c r="D7" t="s">
        <v>458</v>
      </c>
      <c r="E7" s="97" t="s">
        <v>22</v>
      </c>
      <c r="F7" t="s">
        <v>20</v>
      </c>
      <c r="G7" s="5">
        <v>38285.369999999995</v>
      </c>
      <c r="H7" s="190" t="str">
        <f t="shared" si="0"/>
        <v>ADI (erogatori) 
privati</v>
      </c>
      <c r="N7" t="s">
        <v>462</v>
      </c>
      <c r="O7" s="188" t="s">
        <v>47</v>
      </c>
    </row>
    <row r="8" spans="1:17" ht="15.75" hidden="1" x14ac:dyDescent="0.25">
      <c r="A8" s="192">
        <v>202209</v>
      </c>
      <c r="B8" s="97" t="s">
        <v>368</v>
      </c>
      <c r="C8" s="97">
        <v>321</v>
      </c>
      <c r="D8" t="s">
        <v>458</v>
      </c>
      <c r="E8" s="97" t="s">
        <v>22</v>
      </c>
      <c r="F8" t="s">
        <v>18</v>
      </c>
      <c r="G8" s="5">
        <v>8079.8000000000011</v>
      </c>
      <c r="H8" s="190" t="str">
        <f t="shared" si="0"/>
        <v>ADI (erogatori) 
privati</v>
      </c>
      <c r="N8" t="s">
        <v>143</v>
      </c>
      <c r="O8" s="186" t="s">
        <v>53</v>
      </c>
    </row>
    <row r="9" spans="1:17" ht="15.75" hidden="1" x14ac:dyDescent="0.25">
      <c r="A9" s="192">
        <v>202209</v>
      </c>
      <c r="B9" s="97" t="s">
        <v>368</v>
      </c>
      <c r="C9" s="97">
        <v>321</v>
      </c>
      <c r="D9" t="s">
        <v>458</v>
      </c>
      <c r="E9" s="97" t="s">
        <v>22</v>
      </c>
      <c r="F9" t="s">
        <v>16</v>
      </c>
      <c r="G9" s="5">
        <v>19439.540000000005</v>
      </c>
      <c r="H9" s="190" t="str">
        <f t="shared" si="0"/>
        <v>ADI (erogatori) 
privati</v>
      </c>
      <c r="N9" t="s">
        <v>144</v>
      </c>
      <c r="O9" s="187" t="s">
        <v>51</v>
      </c>
    </row>
    <row r="10" spans="1:17" ht="15.75" hidden="1" x14ac:dyDescent="0.25">
      <c r="A10" s="192">
        <v>202209</v>
      </c>
      <c r="B10" s="97" t="s">
        <v>368</v>
      </c>
      <c r="C10" s="97">
        <v>321</v>
      </c>
      <c r="D10" t="s">
        <v>458</v>
      </c>
      <c r="E10" s="97" t="s">
        <v>22</v>
      </c>
      <c r="F10" t="s">
        <v>14</v>
      </c>
      <c r="G10" s="5">
        <v>7759.7999999999993</v>
      </c>
      <c r="H10" s="190" t="str">
        <f t="shared" si="0"/>
        <v>ADI (erogatori) 
privati</v>
      </c>
      <c r="N10" t="s">
        <v>463</v>
      </c>
      <c r="O10" s="187" t="s">
        <v>48</v>
      </c>
    </row>
    <row r="11" spans="1:17" ht="15.75" hidden="1" x14ac:dyDescent="0.25">
      <c r="A11" s="192">
        <v>202209</v>
      </c>
      <c r="B11" s="97" t="s">
        <v>368</v>
      </c>
      <c r="C11" s="97">
        <v>321</v>
      </c>
      <c r="D11" t="s">
        <v>458</v>
      </c>
      <c r="E11" s="97" t="s">
        <v>22</v>
      </c>
      <c r="F11" t="s">
        <v>12</v>
      </c>
      <c r="G11" s="5">
        <v>5741.920000000001</v>
      </c>
      <c r="H11" s="190" t="str">
        <f t="shared" si="0"/>
        <v>ADI (erogatori) 
privati</v>
      </c>
      <c r="N11" t="s">
        <v>464</v>
      </c>
      <c r="O11" s="187" t="s">
        <v>48</v>
      </c>
    </row>
    <row r="12" spans="1:17" ht="15.75" hidden="1" x14ac:dyDescent="0.25">
      <c r="A12" s="192">
        <v>202209</v>
      </c>
      <c r="B12" s="97" t="s">
        <v>368</v>
      </c>
      <c r="C12" s="97">
        <v>321</v>
      </c>
      <c r="D12" t="s">
        <v>458</v>
      </c>
      <c r="E12" s="97" t="s">
        <v>22</v>
      </c>
      <c r="F12" t="s">
        <v>10</v>
      </c>
      <c r="G12" s="5">
        <v>9330.0499999999993</v>
      </c>
      <c r="H12" s="190" t="str">
        <f t="shared" si="0"/>
        <v>ADI (erogatori) 
privati</v>
      </c>
      <c r="N12" t="s">
        <v>465</v>
      </c>
      <c r="O12" s="187" t="s">
        <v>48</v>
      </c>
    </row>
    <row r="13" spans="1:17" ht="15.75" hidden="1" x14ac:dyDescent="0.25">
      <c r="A13" s="192">
        <v>202209</v>
      </c>
      <c r="B13" s="97" t="s">
        <v>368</v>
      </c>
      <c r="C13" s="97">
        <v>321</v>
      </c>
      <c r="D13" t="s">
        <v>458</v>
      </c>
      <c r="E13" s="97" t="s">
        <v>22</v>
      </c>
      <c r="F13" t="s">
        <v>8</v>
      </c>
      <c r="G13" s="5">
        <v>24483.970000000005</v>
      </c>
      <c r="H13" s="190" t="str">
        <f t="shared" si="0"/>
        <v>ADI (erogatori) 
privati</v>
      </c>
      <c r="N13" t="s">
        <v>466</v>
      </c>
      <c r="O13" s="187" t="s">
        <v>34</v>
      </c>
    </row>
    <row r="14" spans="1:17" ht="15.75" hidden="1" x14ac:dyDescent="0.25">
      <c r="A14" s="192">
        <v>202209</v>
      </c>
      <c r="B14" s="97" t="s">
        <v>368</v>
      </c>
      <c r="C14" s="97">
        <v>321</v>
      </c>
      <c r="D14" t="s">
        <v>458</v>
      </c>
      <c r="E14" s="97" t="s">
        <v>22</v>
      </c>
      <c r="F14" t="s">
        <v>457</v>
      </c>
      <c r="G14" s="5">
        <v>96805.18</v>
      </c>
      <c r="H14" s="190" t="str">
        <f t="shared" si="0"/>
        <v>ADI (erogatori) 
privati</v>
      </c>
      <c r="N14" t="s">
        <v>467</v>
      </c>
      <c r="O14" s="187" t="s">
        <v>37</v>
      </c>
    </row>
    <row r="15" spans="1:17" ht="15.75" hidden="1" x14ac:dyDescent="0.25">
      <c r="A15" s="192">
        <v>202209</v>
      </c>
      <c r="B15" s="97" t="s">
        <v>368</v>
      </c>
      <c r="C15" s="97">
        <v>322</v>
      </c>
      <c r="D15" t="s">
        <v>456</v>
      </c>
      <c r="E15" s="97" t="s">
        <v>20</v>
      </c>
      <c r="F15" t="s">
        <v>22</v>
      </c>
      <c r="G15" s="5">
        <v>111.6</v>
      </c>
      <c r="H15" s="190" t="str">
        <f t="shared" si="0"/>
        <v>ADI (erogatori) 
privati</v>
      </c>
      <c r="N15" t="s">
        <v>468</v>
      </c>
      <c r="O15" s="188" t="s">
        <v>47</v>
      </c>
    </row>
    <row r="16" spans="1:17" ht="15.75" hidden="1" x14ac:dyDescent="0.25">
      <c r="A16" s="192">
        <v>202209</v>
      </c>
      <c r="B16" s="97" t="s">
        <v>368</v>
      </c>
      <c r="C16" s="97">
        <v>322</v>
      </c>
      <c r="D16" t="s">
        <v>456</v>
      </c>
      <c r="E16" s="97" t="s">
        <v>20</v>
      </c>
      <c r="F16" t="s">
        <v>20</v>
      </c>
      <c r="G16" s="5">
        <v>61893.139999999992</v>
      </c>
      <c r="H16" s="190" t="str">
        <f t="shared" si="0"/>
        <v>ADI (erogatori) 
privati</v>
      </c>
      <c r="N16" t="s">
        <v>45</v>
      </c>
      <c r="O16" s="187" t="s">
        <v>45</v>
      </c>
    </row>
    <row r="17" spans="1:15" ht="15.75" hidden="1" x14ac:dyDescent="0.25">
      <c r="A17" s="192">
        <v>202209</v>
      </c>
      <c r="B17" s="97" t="s">
        <v>368</v>
      </c>
      <c r="C17" s="97">
        <v>322</v>
      </c>
      <c r="D17" t="s">
        <v>456</v>
      </c>
      <c r="E17" s="97" t="s">
        <v>20</v>
      </c>
      <c r="F17" t="s">
        <v>18</v>
      </c>
      <c r="G17" s="5">
        <v>37.200000000000003</v>
      </c>
      <c r="H17" s="190" t="str">
        <f t="shared" si="0"/>
        <v>ADI (erogatori) 
privati</v>
      </c>
      <c r="N17" t="s">
        <v>43</v>
      </c>
      <c r="O17" s="187" t="s">
        <v>43</v>
      </c>
    </row>
    <row r="18" spans="1:15" ht="15.75" hidden="1" x14ac:dyDescent="0.25">
      <c r="A18" s="192">
        <v>202209</v>
      </c>
      <c r="B18" s="97" t="s">
        <v>368</v>
      </c>
      <c r="C18" s="97">
        <v>322</v>
      </c>
      <c r="D18" t="s">
        <v>458</v>
      </c>
      <c r="E18" s="97" t="s">
        <v>20</v>
      </c>
      <c r="F18" t="s">
        <v>22</v>
      </c>
      <c r="G18" s="5">
        <v>30081.759999999995</v>
      </c>
      <c r="H18" s="190" t="str">
        <f t="shared" si="0"/>
        <v>ADI (erogatori) 
privati</v>
      </c>
      <c r="N18" t="s">
        <v>469</v>
      </c>
      <c r="O18" s="187" t="s">
        <v>46</v>
      </c>
    </row>
    <row r="19" spans="1:15" ht="15.75" hidden="1" x14ac:dyDescent="0.25">
      <c r="A19" s="192">
        <v>202209</v>
      </c>
      <c r="B19" s="97" t="s">
        <v>368</v>
      </c>
      <c r="C19" s="97">
        <v>322</v>
      </c>
      <c r="D19" t="s">
        <v>458</v>
      </c>
      <c r="E19" s="97" t="s">
        <v>20</v>
      </c>
      <c r="F19" t="s">
        <v>20</v>
      </c>
      <c r="G19" s="5">
        <v>6694830.1299999971</v>
      </c>
      <c r="H19" s="190" t="str">
        <f t="shared" si="0"/>
        <v>ADI (erogatori) 
privati</v>
      </c>
      <c r="N19" t="s">
        <v>41</v>
      </c>
      <c r="O19" s="187" t="s">
        <v>41</v>
      </c>
    </row>
    <row r="20" spans="1:15" hidden="1" x14ac:dyDescent="0.25">
      <c r="A20" s="192">
        <v>202209</v>
      </c>
      <c r="B20" s="97" t="s">
        <v>368</v>
      </c>
      <c r="C20" s="97">
        <v>322</v>
      </c>
      <c r="D20" t="s">
        <v>458</v>
      </c>
      <c r="E20" s="97" t="s">
        <v>20</v>
      </c>
      <c r="F20" t="s">
        <v>18</v>
      </c>
      <c r="G20" s="5">
        <v>1331.5000000000002</v>
      </c>
      <c r="H20" s="190" t="str">
        <f t="shared" si="0"/>
        <v>ADI (erogatori) 
privati</v>
      </c>
    </row>
    <row r="21" spans="1:15" hidden="1" x14ac:dyDescent="0.25">
      <c r="A21" s="192">
        <v>202209</v>
      </c>
      <c r="B21" s="97" t="s">
        <v>368</v>
      </c>
      <c r="C21" s="97">
        <v>322</v>
      </c>
      <c r="D21" t="s">
        <v>458</v>
      </c>
      <c r="E21" s="97" t="s">
        <v>20</v>
      </c>
      <c r="F21" t="s">
        <v>16</v>
      </c>
      <c r="G21" s="5">
        <v>8160.6600000000008</v>
      </c>
      <c r="H21" s="190" t="str">
        <f t="shared" si="0"/>
        <v>ADI (erogatori) 
privati</v>
      </c>
    </row>
    <row r="22" spans="1:15" hidden="1" x14ac:dyDescent="0.25">
      <c r="A22" s="192">
        <v>202209</v>
      </c>
      <c r="B22" s="97" t="s">
        <v>368</v>
      </c>
      <c r="C22" s="97">
        <v>322</v>
      </c>
      <c r="D22" t="s">
        <v>458</v>
      </c>
      <c r="E22" s="97" t="s">
        <v>20</v>
      </c>
      <c r="F22" t="s">
        <v>14</v>
      </c>
      <c r="G22" s="5">
        <v>2911.74</v>
      </c>
      <c r="H22" s="190" t="str">
        <f t="shared" si="0"/>
        <v>ADI (erogatori) 
privati</v>
      </c>
    </row>
    <row r="23" spans="1:15" hidden="1" x14ac:dyDescent="0.25">
      <c r="A23" s="192">
        <v>202209</v>
      </c>
      <c r="B23" s="97" t="s">
        <v>368</v>
      </c>
      <c r="C23" s="97">
        <v>322</v>
      </c>
      <c r="D23" t="s">
        <v>458</v>
      </c>
      <c r="E23" s="97" t="s">
        <v>20</v>
      </c>
      <c r="F23" t="s">
        <v>10</v>
      </c>
      <c r="G23" s="5">
        <v>249</v>
      </c>
      <c r="H23" s="190" t="str">
        <f t="shared" si="0"/>
        <v>ADI (erogatori) 
privati</v>
      </c>
    </row>
    <row r="24" spans="1:15" hidden="1" x14ac:dyDescent="0.25">
      <c r="A24" s="192">
        <v>202209</v>
      </c>
      <c r="B24" s="97" t="s">
        <v>368</v>
      </c>
      <c r="C24" s="97">
        <v>322</v>
      </c>
      <c r="D24" t="s">
        <v>458</v>
      </c>
      <c r="E24" s="97" t="s">
        <v>20</v>
      </c>
      <c r="F24" t="s">
        <v>8</v>
      </c>
      <c r="G24" s="5">
        <v>1779.27</v>
      </c>
      <c r="H24" s="190" t="str">
        <f t="shared" si="0"/>
        <v>ADI (erogatori) 
privati</v>
      </c>
    </row>
    <row r="25" spans="1:15" hidden="1" x14ac:dyDescent="0.25">
      <c r="A25" s="192">
        <v>202209</v>
      </c>
      <c r="B25" s="97" t="s">
        <v>368</v>
      </c>
      <c r="C25" s="97">
        <v>322</v>
      </c>
      <c r="D25" t="s">
        <v>458</v>
      </c>
      <c r="E25" s="97" t="s">
        <v>20</v>
      </c>
      <c r="F25" t="s">
        <v>457</v>
      </c>
      <c r="G25" s="5">
        <v>13582.359999999995</v>
      </c>
      <c r="H25" s="190" t="str">
        <f t="shared" si="0"/>
        <v>ADI (erogatori) 
privati</v>
      </c>
    </row>
    <row r="26" spans="1:15" hidden="1" x14ac:dyDescent="0.25">
      <c r="A26" s="192">
        <v>202209</v>
      </c>
      <c r="B26" s="97" t="s">
        <v>368</v>
      </c>
      <c r="C26" s="97">
        <v>322</v>
      </c>
      <c r="D26" t="s">
        <v>458</v>
      </c>
      <c r="E26" s="97" t="s">
        <v>20</v>
      </c>
      <c r="F26" t="s">
        <v>459</v>
      </c>
      <c r="G26" s="5">
        <v>1119.9000000000001</v>
      </c>
      <c r="H26" s="190" t="str">
        <f t="shared" si="0"/>
        <v>ADI (erogatori) 
privati</v>
      </c>
    </row>
    <row r="27" spans="1:15" hidden="1" x14ac:dyDescent="0.25">
      <c r="A27" s="192">
        <v>202209</v>
      </c>
      <c r="B27" s="97" t="s">
        <v>368</v>
      </c>
      <c r="C27" s="97">
        <v>323</v>
      </c>
      <c r="D27" t="s">
        <v>458</v>
      </c>
      <c r="E27" s="97" t="s">
        <v>18</v>
      </c>
      <c r="F27" t="s">
        <v>22</v>
      </c>
      <c r="G27" s="5">
        <v>30461.97</v>
      </c>
      <c r="H27" s="190" t="str">
        <f t="shared" si="0"/>
        <v>ADI (erogatori) 
privati</v>
      </c>
    </row>
    <row r="28" spans="1:15" hidden="1" x14ac:dyDescent="0.25">
      <c r="A28" s="192">
        <v>202209</v>
      </c>
      <c r="B28" s="97" t="s">
        <v>368</v>
      </c>
      <c r="C28" s="97">
        <v>323</v>
      </c>
      <c r="D28" t="s">
        <v>458</v>
      </c>
      <c r="E28" s="97" t="s">
        <v>18</v>
      </c>
      <c r="F28" t="s">
        <v>20</v>
      </c>
      <c r="G28" s="5">
        <v>5212.6000000000004</v>
      </c>
      <c r="H28" s="190" t="str">
        <f t="shared" si="0"/>
        <v>ADI (erogatori) 
privati</v>
      </c>
    </row>
    <row r="29" spans="1:15" hidden="1" x14ac:dyDescent="0.25">
      <c r="A29" s="192">
        <v>202209</v>
      </c>
      <c r="B29" s="97" t="s">
        <v>368</v>
      </c>
      <c r="C29" s="97">
        <v>323</v>
      </c>
      <c r="D29" t="s">
        <v>458</v>
      </c>
      <c r="E29" s="97" t="s">
        <v>18</v>
      </c>
      <c r="F29" t="s">
        <v>18</v>
      </c>
      <c r="G29" s="5">
        <v>3411416.8599999994</v>
      </c>
      <c r="H29" s="190" t="str">
        <f t="shared" si="0"/>
        <v>ADI (erogatori) 
privati</v>
      </c>
    </row>
    <row r="30" spans="1:15" hidden="1" x14ac:dyDescent="0.25">
      <c r="A30" s="192">
        <v>202209</v>
      </c>
      <c r="B30" s="97" t="s">
        <v>368</v>
      </c>
      <c r="C30" s="97">
        <v>323</v>
      </c>
      <c r="D30" t="s">
        <v>458</v>
      </c>
      <c r="E30" s="97" t="s">
        <v>18</v>
      </c>
      <c r="F30" t="s">
        <v>16</v>
      </c>
      <c r="G30" s="5">
        <v>3655.09</v>
      </c>
      <c r="H30" s="190" t="str">
        <f t="shared" si="0"/>
        <v>ADI (erogatori) 
privati</v>
      </c>
    </row>
    <row r="31" spans="1:15" hidden="1" x14ac:dyDescent="0.25">
      <c r="A31" s="192">
        <v>202209</v>
      </c>
      <c r="B31" s="97" t="s">
        <v>368</v>
      </c>
      <c r="C31" s="97">
        <v>323</v>
      </c>
      <c r="D31" t="s">
        <v>458</v>
      </c>
      <c r="E31" s="97" t="s">
        <v>18</v>
      </c>
      <c r="F31" t="s">
        <v>14</v>
      </c>
      <c r="G31" s="5">
        <v>13264.070000000002</v>
      </c>
      <c r="H31" s="190" t="str">
        <f t="shared" si="0"/>
        <v>ADI (erogatori) 
privati</v>
      </c>
    </row>
    <row r="32" spans="1:15" hidden="1" x14ac:dyDescent="0.25">
      <c r="A32" s="192">
        <v>202209</v>
      </c>
      <c r="B32" s="97" t="s">
        <v>368</v>
      </c>
      <c r="C32" s="97">
        <v>323</v>
      </c>
      <c r="D32" t="s">
        <v>458</v>
      </c>
      <c r="E32" s="97" t="s">
        <v>18</v>
      </c>
      <c r="F32" t="s">
        <v>12</v>
      </c>
      <c r="G32" s="5">
        <v>4740.12</v>
      </c>
      <c r="H32" s="190" t="str">
        <f t="shared" si="0"/>
        <v>ADI (erogatori) 
privati</v>
      </c>
    </row>
    <row r="33" spans="1:8" hidden="1" x14ac:dyDescent="0.25">
      <c r="A33" s="192">
        <v>202209</v>
      </c>
      <c r="B33" s="97" t="s">
        <v>368</v>
      </c>
      <c r="C33" s="97">
        <v>323</v>
      </c>
      <c r="D33" t="s">
        <v>458</v>
      </c>
      <c r="E33" s="97" t="s">
        <v>18</v>
      </c>
      <c r="F33" t="s">
        <v>10</v>
      </c>
      <c r="G33" s="5">
        <v>810.9</v>
      </c>
      <c r="H33" s="190" t="str">
        <f t="shared" si="0"/>
        <v>ADI (erogatori) 
privati</v>
      </c>
    </row>
    <row r="34" spans="1:8" hidden="1" x14ac:dyDescent="0.25">
      <c r="A34" s="192">
        <v>202209</v>
      </c>
      <c r="B34" s="97" t="s">
        <v>368</v>
      </c>
      <c r="C34" s="97">
        <v>323</v>
      </c>
      <c r="D34" t="s">
        <v>458</v>
      </c>
      <c r="E34" s="97" t="s">
        <v>18</v>
      </c>
      <c r="F34" t="s">
        <v>8</v>
      </c>
      <c r="G34" s="5">
        <v>1182.2</v>
      </c>
      <c r="H34" s="190" t="str">
        <f t="shared" si="0"/>
        <v>ADI (erogatori) 
privati</v>
      </c>
    </row>
    <row r="35" spans="1:8" hidden="1" x14ac:dyDescent="0.25">
      <c r="A35" s="192">
        <v>202209</v>
      </c>
      <c r="B35" s="97" t="s">
        <v>368</v>
      </c>
      <c r="C35" s="97">
        <v>323</v>
      </c>
      <c r="D35" t="s">
        <v>458</v>
      </c>
      <c r="E35" s="97" t="s">
        <v>18</v>
      </c>
      <c r="F35" t="s">
        <v>457</v>
      </c>
      <c r="G35" s="5">
        <v>3259.65</v>
      </c>
      <c r="H35" s="190" t="str">
        <f t="shared" si="0"/>
        <v>ADI (erogatori) 
privati</v>
      </c>
    </row>
    <row r="36" spans="1:8" hidden="1" x14ac:dyDescent="0.25">
      <c r="A36" s="192">
        <v>202209</v>
      </c>
      <c r="B36" s="97" t="s">
        <v>368</v>
      </c>
      <c r="C36" s="97">
        <v>324</v>
      </c>
      <c r="D36" t="s">
        <v>456</v>
      </c>
      <c r="E36" s="97" t="s">
        <v>16</v>
      </c>
      <c r="F36" t="s">
        <v>22</v>
      </c>
      <c r="G36" s="5">
        <v>373.5</v>
      </c>
      <c r="H36" s="190" t="str">
        <f t="shared" si="0"/>
        <v>ADI (erogatori) 
privati</v>
      </c>
    </row>
    <row r="37" spans="1:8" hidden="1" x14ac:dyDescent="0.25">
      <c r="A37" s="192">
        <v>202209</v>
      </c>
      <c r="B37" s="97" t="s">
        <v>368</v>
      </c>
      <c r="C37" s="97">
        <v>324</v>
      </c>
      <c r="D37" t="s">
        <v>456</v>
      </c>
      <c r="E37" s="97" t="s">
        <v>16</v>
      </c>
      <c r="F37" t="s">
        <v>20</v>
      </c>
      <c r="G37" s="5">
        <v>37.200000000000003</v>
      </c>
      <c r="H37" s="190" t="str">
        <f t="shared" si="0"/>
        <v>ADI (erogatori) 
privati</v>
      </c>
    </row>
    <row r="38" spans="1:8" hidden="1" x14ac:dyDescent="0.25">
      <c r="A38" s="192">
        <v>202209</v>
      </c>
      <c r="B38" s="97" t="s">
        <v>368</v>
      </c>
      <c r="C38" s="97">
        <v>324</v>
      </c>
      <c r="D38" t="s">
        <v>456</v>
      </c>
      <c r="E38" s="97" t="s">
        <v>16</v>
      </c>
      <c r="F38" t="s">
        <v>16</v>
      </c>
      <c r="G38" s="5">
        <v>115960.54000000001</v>
      </c>
      <c r="H38" s="190" t="str">
        <f t="shared" si="0"/>
        <v>ADI (erogatori) 
privati</v>
      </c>
    </row>
    <row r="39" spans="1:8" hidden="1" x14ac:dyDescent="0.25">
      <c r="A39" s="192">
        <v>202209</v>
      </c>
      <c r="B39" s="97" t="s">
        <v>368</v>
      </c>
      <c r="C39" s="97">
        <v>324</v>
      </c>
      <c r="D39" t="s">
        <v>456</v>
      </c>
      <c r="E39" s="97" t="s">
        <v>16</v>
      </c>
      <c r="F39" t="s">
        <v>457</v>
      </c>
      <c r="G39" s="5">
        <v>49.6</v>
      </c>
      <c r="H39" s="190" t="str">
        <f t="shared" si="0"/>
        <v>ADI (erogatori) 
privati</v>
      </c>
    </row>
    <row r="40" spans="1:8" hidden="1" x14ac:dyDescent="0.25">
      <c r="A40" s="192">
        <v>202209</v>
      </c>
      <c r="B40" s="97" t="s">
        <v>368</v>
      </c>
      <c r="C40" s="97">
        <v>324</v>
      </c>
      <c r="D40" t="s">
        <v>458</v>
      </c>
      <c r="E40" s="97" t="s">
        <v>16</v>
      </c>
      <c r="F40" t="s">
        <v>22</v>
      </c>
      <c r="G40" s="5">
        <v>54343.650000000009</v>
      </c>
      <c r="H40" s="190" t="str">
        <f t="shared" si="0"/>
        <v>ADI (erogatori) 
privati</v>
      </c>
    </row>
    <row r="41" spans="1:8" hidden="1" x14ac:dyDescent="0.25">
      <c r="A41" s="192">
        <v>202209</v>
      </c>
      <c r="B41" s="97" t="s">
        <v>368</v>
      </c>
      <c r="C41" s="97">
        <v>324</v>
      </c>
      <c r="D41" t="s">
        <v>458</v>
      </c>
      <c r="E41" s="97" t="s">
        <v>16</v>
      </c>
      <c r="F41" t="s">
        <v>20</v>
      </c>
      <c r="G41" s="5">
        <v>8458.1</v>
      </c>
      <c r="H41" s="190" t="str">
        <f t="shared" si="0"/>
        <v>ADI (erogatori) 
privati</v>
      </c>
    </row>
    <row r="42" spans="1:8" hidden="1" x14ac:dyDescent="0.25">
      <c r="A42" s="192">
        <v>202209</v>
      </c>
      <c r="B42" s="97" t="s">
        <v>368</v>
      </c>
      <c r="C42" s="97">
        <v>324</v>
      </c>
      <c r="D42" t="s">
        <v>458</v>
      </c>
      <c r="E42" s="97" t="s">
        <v>16</v>
      </c>
      <c r="F42" t="s">
        <v>18</v>
      </c>
      <c r="G42" s="5">
        <v>4068.19</v>
      </c>
      <c r="H42" s="190" t="str">
        <f t="shared" si="0"/>
        <v>ADI (erogatori) 
privati</v>
      </c>
    </row>
    <row r="43" spans="1:8" hidden="1" x14ac:dyDescent="0.25">
      <c r="A43" s="192">
        <v>202209</v>
      </c>
      <c r="B43" s="97" t="s">
        <v>368</v>
      </c>
      <c r="C43" s="97">
        <v>324</v>
      </c>
      <c r="D43" t="s">
        <v>458</v>
      </c>
      <c r="E43" s="97" t="s">
        <v>16</v>
      </c>
      <c r="F43" t="s">
        <v>16</v>
      </c>
      <c r="G43" s="5">
        <v>6889343.0099999942</v>
      </c>
      <c r="H43" s="190" t="str">
        <f t="shared" si="0"/>
        <v>ADI (erogatori) 
privati</v>
      </c>
    </row>
    <row r="44" spans="1:8" hidden="1" x14ac:dyDescent="0.25">
      <c r="A44" s="192">
        <v>202209</v>
      </c>
      <c r="B44" s="97" t="s">
        <v>368</v>
      </c>
      <c r="C44" s="97">
        <v>324</v>
      </c>
      <c r="D44" t="s">
        <v>458</v>
      </c>
      <c r="E44" s="97" t="s">
        <v>16</v>
      </c>
      <c r="F44" t="s">
        <v>14</v>
      </c>
      <c r="G44" s="5">
        <v>2774.9300000000003</v>
      </c>
      <c r="H44" s="190" t="str">
        <f t="shared" si="0"/>
        <v>ADI (erogatori) 
privati</v>
      </c>
    </row>
    <row r="45" spans="1:8" hidden="1" x14ac:dyDescent="0.25">
      <c r="A45" s="192">
        <v>202209</v>
      </c>
      <c r="B45" s="97" t="s">
        <v>368</v>
      </c>
      <c r="C45" s="97">
        <v>324</v>
      </c>
      <c r="D45" t="s">
        <v>458</v>
      </c>
      <c r="E45" s="97" t="s">
        <v>16</v>
      </c>
      <c r="F45" t="s">
        <v>12</v>
      </c>
      <c r="G45" s="5">
        <v>5196.47</v>
      </c>
      <c r="H45" s="190" t="str">
        <f t="shared" si="0"/>
        <v>ADI (erogatori) 
privati</v>
      </c>
    </row>
    <row r="46" spans="1:8" hidden="1" x14ac:dyDescent="0.25">
      <c r="A46" s="192">
        <v>202209</v>
      </c>
      <c r="B46" s="97" t="s">
        <v>368</v>
      </c>
      <c r="C46" s="97">
        <v>324</v>
      </c>
      <c r="D46" t="s">
        <v>458</v>
      </c>
      <c r="E46" s="97" t="s">
        <v>16</v>
      </c>
      <c r="F46" t="s">
        <v>10</v>
      </c>
      <c r="G46" s="5">
        <v>3272.84</v>
      </c>
      <c r="H46" s="190" t="str">
        <f t="shared" si="0"/>
        <v>ADI (erogatori) 
privati</v>
      </c>
    </row>
    <row r="47" spans="1:8" hidden="1" x14ac:dyDescent="0.25">
      <c r="A47" s="192">
        <v>202209</v>
      </c>
      <c r="B47" s="97" t="s">
        <v>368</v>
      </c>
      <c r="C47" s="97">
        <v>324</v>
      </c>
      <c r="D47" t="s">
        <v>458</v>
      </c>
      <c r="E47" s="97" t="s">
        <v>16</v>
      </c>
      <c r="F47" t="s">
        <v>8</v>
      </c>
      <c r="G47" s="5">
        <v>161.19999999999999</v>
      </c>
      <c r="H47" s="190" t="str">
        <f t="shared" si="0"/>
        <v>ADI (erogatori) 
privati</v>
      </c>
    </row>
    <row r="48" spans="1:8" hidden="1" x14ac:dyDescent="0.25">
      <c r="A48" s="192">
        <v>202209</v>
      </c>
      <c r="B48" s="97" t="s">
        <v>368</v>
      </c>
      <c r="C48" s="97">
        <v>324</v>
      </c>
      <c r="D48" t="s">
        <v>458</v>
      </c>
      <c r="E48" s="97" t="s">
        <v>16</v>
      </c>
      <c r="F48" t="s">
        <v>457</v>
      </c>
      <c r="G48" s="5">
        <v>41486.679999999993</v>
      </c>
      <c r="H48" s="190" t="str">
        <f t="shared" si="0"/>
        <v>ADI (erogatori) 
privati</v>
      </c>
    </row>
    <row r="49" spans="1:8" hidden="1" x14ac:dyDescent="0.25">
      <c r="A49" s="192">
        <v>202209</v>
      </c>
      <c r="B49" s="97" t="s">
        <v>368</v>
      </c>
      <c r="C49" s="97">
        <v>324</v>
      </c>
      <c r="D49" t="s">
        <v>458</v>
      </c>
      <c r="E49" s="97" t="s">
        <v>16</v>
      </c>
      <c r="F49" t="s">
        <v>459</v>
      </c>
      <c r="G49" s="5">
        <v>1171.8</v>
      </c>
      <c r="H49" s="190" t="str">
        <f t="shared" si="0"/>
        <v>ADI (erogatori) 
privati</v>
      </c>
    </row>
    <row r="50" spans="1:8" hidden="1" x14ac:dyDescent="0.25">
      <c r="A50" s="192">
        <v>202209</v>
      </c>
      <c r="B50" s="97" t="s">
        <v>368</v>
      </c>
      <c r="C50" s="97">
        <v>324</v>
      </c>
      <c r="D50" t="s">
        <v>220</v>
      </c>
      <c r="E50" s="97" t="s">
        <v>164</v>
      </c>
      <c r="F50" t="s">
        <v>22</v>
      </c>
      <c r="G50" s="5">
        <v>12128.38</v>
      </c>
      <c r="H50" s="190" t="str">
        <f t="shared" si="0"/>
        <v>ADI (erogatori) 
privati</v>
      </c>
    </row>
    <row r="51" spans="1:8" hidden="1" x14ac:dyDescent="0.25">
      <c r="A51" s="192">
        <v>202209</v>
      </c>
      <c r="B51" s="97" t="s">
        <v>368</v>
      </c>
      <c r="C51" s="97">
        <v>324</v>
      </c>
      <c r="D51" t="s">
        <v>220</v>
      </c>
      <c r="E51" s="97" t="s">
        <v>164</v>
      </c>
      <c r="F51" t="s">
        <v>20</v>
      </c>
      <c r="G51" s="5">
        <v>373.3</v>
      </c>
      <c r="H51" s="190" t="str">
        <f t="shared" si="0"/>
        <v>ADI (erogatori) 
privati</v>
      </c>
    </row>
    <row r="52" spans="1:8" hidden="1" x14ac:dyDescent="0.25">
      <c r="A52" s="192">
        <v>202209</v>
      </c>
      <c r="B52" s="97" t="s">
        <v>368</v>
      </c>
      <c r="C52" s="97">
        <v>324</v>
      </c>
      <c r="D52" t="s">
        <v>220</v>
      </c>
      <c r="E52" s="97" t="s">
        <v>164</v>
      </c>
      <c r="F52" t="s">
        <v>18</v>
      </c>
      <c r="G52" s="5">
        <v>435.46999999999997</v>
      </c>
      <c r="H52" s="190" t="str">
        <f t="shared" si="0"/>
        <v>ADI (erogatori) 
privati</v>
      </c>
    </row>
    <row r="53" spans="1:8" hidden="1" x14ac:dyDescent="0.25">
      <c r="A53" s="192">
        <v>202209</v>
      </c>
      <c r="B53" s="97" t="s">
        <v>368</v>
      </c>
      <c r="C53" s="97">
        <v>324</v>
      </c>
      <c r="D53" t="s">
        <v>220</v>
      </c>
      <c r="E53" s="97" t="s">
        <v>164</v>
      </c>
      <c r="F53" t="s">
        <v>16</v>
      </c>
      <c r="G53" s="5">
        <v>1031100.4399999969</v>
      </c>
      <c r="H53" s="190" t="str">
        <f t="shared" si="0"/>
        <v>ADI (erogatori) 
privati</v>
      </c>
    </row>
    <row r="54" spans="1:8" hidden="1" x14ac:dyDescent="0.25">
      <c r="A54" s="192">
        <v>202209</v>
      </c>
      <c r="B54" s="97" t="s">
        <v>368</v>
      </c>
      <c r="C54" s="97">
        <v>324</v>
      </c>
      <c r="D54" t="s">
        <v>220</v>
      </c>
      <c r="E54" s="97" t="s">
        <v>164</v>
      </c>
      <c r="F54" t="s">
        <v>457</v>
      </c>
      <c r="G54" s="5">
        <v>4823.08</v>
      </c>
      <c r="H54" s="190" t="str">
        <f t="shared" si="0"/>
        <v>ADI (erogatori) 
privati</v>
      </c>
    </row>
    <row r="55" spans="1:8" hidden="1" x14ac:dyDescent="0.25">
      <c r="A55" s="192">
        <v>202209</v>
      </c>
      <c r="B55" s="97" t="s">
        <v>368</v>
      </c>
      <c r="C55" s="97">
        <v>325</v>
      </c>
      <c r="D55" t="s">
        <v>458</v>
      </c>
      <c r="E55" s="97" t="s">
        <v>14</v>
      </c>
      <c r="F55" t="s">
        <v>22</v>
      </c>
      <c r="G55" s="5">
        <v>20595.929999999993</v>
      </c>
      <c r="H55" s="190" t="str">
        <f t="shared" si="0"/>
        <v>ADI (erogatori) 
privati</v>
      </c>
    </row>
    <row r="56" spans="1:8" hidden="1" x14ac:dyDescent="0.25">
      <c r="A56" s="192">
        <v>202209</v>
      </c>
      <c r="B56" s="97" t="s">
        <v>368</v>
      </c>
      <c r="C56" s="97">
        <v>325</v>
      </c>
      <c r="D56" t="s">
        <v>458</v>
      </c>
      <c r="E56" s="97" t="s">
        <v>14</v>
      </c>
      <c r="F56" t="s">
        <v>20</v>
      </c>
      <c r="G56" s="5">
        <v>1593.15</v>
      </c>
      <c r="H56" s="190" t="str">
        <f t="shared" si="0"/>
        <v>ADI (erogatori) 
privati</v>
      </c>
    </row>
    <row r="57" spans="1:8" hidden="1" x14ac:dyDescent="0.25">
      <c r="A57" s="192">
        <v>202209</v>
      </c>
      <c r="B57" s="97" t="s">
        <v>368</v>
      </c>
      <c r="C57" s="97">
        <v>325</v>
      </c>
      <c r="D57" t="s">
        <v>458</v>
      </c>
      <c r="E57" s="97" t="s">
        <v>14</v>
      </c>
      <c r="F57" t="s">
        <v>18</v>
      </c>
      <c r="G57" s="5">
        <v>3667.15</v>
      </c>
      <c r="H57" s="190" t="str">
        <f t="shared" si="0"/>
        <v>ADI (erogatori) 
privati</v>
      </c>
    </row>
    <row r="58" spans="1:8" hidden="1" x14ac:dyDescent="0.25">
      <c r="A58" s="192">
        <v>202209</v>
      </c>
      <c r="B58" s="97" t="s">
        <v>368</v>
      </c>
      <c r="C58" s="97">
        <v>325</v>
      </c>
      <c r="D58" t="s">
        <v>458</v>
      </c>
      <c r="E58" s="97" t="s">
        <v>14</v>
      </c>
      <c r="F58" t="s">
        <v>16</v>
      </c>
      <c r="G58" s="5">
        <v>12140.02</v>
      </c>
      <c r="H58" s="190" t="str">
        <f t="shared" si="0"/>
        <v>ADI (erogatori) 
privati</v>
      </c>
    </row>
    <row r="59" spans="1:8" hidden="1" x14ac:dyDescent="0.25">
      <c r="A59" s="192">
        <v>202209</v>
      </c>
      <c r="B59" s="97" t="s">
        <v>368</v>
      </c>
      <c r="C59" s="97">
        <v>325</v>
      </c>
      <c r="D59" t="s">
        <v>458</v>
      </c>
      <c r="E59" s="97" t="s">
        <v>14</v>
      </c>
      <c r="F59" t="s">
        <v>14</v>
      </c>
      <c r="G59" s="5">
        <v>8620072.8200000059</v>
      </c>
      <c r="H59" s="190" t="str">
        <f t="shared" si="0"/>
        <v>ADI (erogatori) 
privati</v>
      </c>
    </row>
    <row r="60" spans="1:8" hidden="1" x14ac:dyDescent="0.25">
      <c r="A60" s="192">
        <v>202209</v>
      </c>
      <c r="B60" s="97" t="s">
        <v>368</v>
      </c>
      <c r="C60" s="97">
        <v>325</v>
      </c>
      <c r="D60" t="s">
        <v>458</v>
      </c>
      <c r="E60" s="97" t="s">
        <v>14</v>
      </c>
      <c r="F60" t="s">
        <v>12</v>
      </c>
      <c r="G60" s="5">
        <v>3842.73</v>
      </c>
      <c r="H60" s="190" t="str">
        <f t="shared" si="0"/>
        <v>ADI (erogatori) 
privati</v>
      </c>
    </row>
    <row r="61" spans="1:8" hidden="1" x14ac:dyDescent="0.25">
      <c r="A61" s="192">
        <v>202209</v>
      </c>
      <c r="B61" s="97" t="s">
        <v>368</v>
      </c>
      <c r="C61" s="97">
        <v>325</v>
      </c>
      <c r="D61" t="s">
        <v>458</v>
      </c>
      <c r="E61" s="97" t="s">
        <v>14</v>
      </c>
      <c r="F61" t="s">
        <v>10</v>
      </c>
      <c r="G61" s="5">
        <v>2281.4</v>
      </c>
      <c r="H61" s="190" t="str">
        <f t="shared" si="0"/>
        <v>ADI (erogatori) 
privati</v>
      </c>
    </row>
    <row r="62" spans="1:8" hidden="1" x14ac:dyDescent="0.25">
      <c r="A62" s="192">
        <v>202209</v>
      </c>
      <c r="B62" s="97" t="s">
        <v>368</v>
      </c>
      <c r="C62" s="97">
        <v>325</v>
      </c>
      <c r="D62" t="s">
        <v>458</v>
      </c>
      <c r="E62" s="97" t="s">
        <v>14</v>
      </c>
      <c r="F62" t="s">
        <v>457</v>
      </c>
      <c r="G62" s="5">
        <v>5747.2499999999991</v>
      </c>
      <c r="H62" s="190" t="str">
        <f t="shared" si="0"/>
        <v>ADI (erogatori) 
privati</v>
      </c>
    </row>
    <row r="63" spans="1:8" hidden="1" x14ac:dyDescent="0.25">
      <c r="A63" s="192">
        <v>202209</v>
      </c>
      <c r="B63" s="97" t="s">
        <v>368</v>
      </c>
      <c r="C63" s="97">
        <v>325</v>
      </c>
      <c r="D63" t="s">
        <v>458</v>
      </c>
      <c r="E63" s="97" t="s">
        <v>14</v>
      </c>
      <c r="F63" t="s">
        <v>459</v>
      </c>
      <c r="G63" s="5">
        <v>1171.8</v>
      </c>
      <c r="H63" s="190" t="str">
        <f t="shared" si="0"/>
        <v>ADI (erogatori) 
privati</v>
      </c>
    </row>
    <row r="64" spans="1:8" hidden="1" x14ac:dyDescent="0.25">
      <c r="A64" s="192">
        <v>202209</v>
      </c>
      <c r="B64" s="97" t="s">
        <v>368</v>
      </c>
      <c r="C64" s="97">
        <v>326</v>
      </c>
      <c r="D64" t="s">
        <v>458</v>
      </c>
      <c r="E64" s="97" t="s">
        <v>12</v>
      </c>
      <c r="F64" t="s">
        <v>22</v>
      </c>
      <c r="G64" s="5">
        <v>14566.420000000002</v>
      </c>
      <c r="H64" s="190" t="str">
        <f t="shared" si="0"/>
        <v>ADI (erogatori) 
privati</v>
      </c>
    </row>
    <row r="65" spans="1:8" hidden="1" x14ac:dyDescent="0.25">
      <c r="A65" s="192">
        <v>202209</v>
      </c>
      <c r="B65" s="97" t="s">
        <v>368</v>
      </c>
      <c r="C65" s="97">
        <v>326</v>
      </c>
      <c r="D65" t="s">
        <v>458</v>
      </c>
      <c r="E65" s="97" t="s">
        <v>12</v>
      </c>
      <c r="F65" t="s">
        <v>18</v>
      </c>
      <c r="G65" s="5">
        <v>2418.0900000000006</v>
      </c>
      <c r="H65" s="190" t="str">
        <f t="shared" si="0"/>
        <v>ADI (erogatori) 
privati</v>
      </c>
    </row>
    <row r="66" spans="1:8" hidden="1" x14ac:dyDescent="0.25">
      <c r="A66" s="192">
        <v>202209</v>
      </c>
      <c r="B66" s="97" t="s">
        <v>368</v>
      </c>
      <c r="C66" s="97">
        <v>326</v>
      </c>
      <c r="D66" t="s">
        <v>458</v>
      </c>
      <c r="E66" s="97" t="s">
        <v>12</v>
      </c>
      <c r="F66" t="s">
        <v>14</v>
      </c>
      <c r="G66" s="5">
        <v>2650.6000000000004</v>
      </c>
      <c r="H66" s="190" t="str">
        <f t="shared" ref="H66:H129" si="1">VLOOKUP(B66,N:O,2,FALSE)</f>
        <v>ADI (erogatori) 
privati</v>
      </c>
    </row>
    <row r="67" spans="1:8" hidden="1" x14ac:dyDescent="0.25">
      <c r="A67" s="192">
        <v>202209</v>
      </c>
      <c r="B67" s="97" t="s">
        <v>368</v>
      </c>
      <c r="C67" s="97">
        <v>326</v>
      </c>
      <c r="D67" t="s">
        <v>458</v>
      </c>
      <c r="E67" s="97" t="s">
        <v>12</v>
      </c>
      <c r="F67" t="s">
        <v>12</v>
      </c>
      <c r="G67" s="5">
        <v>4748793.7800000031</v>
      </c>
      <c r="H67" s="190" t="str">
        <f t="shared" si="1"/>
        <v>ADI (erogatori) 
privati</v>
      </c>
    </row>
    <row r="68" spans="1:8" hidden="1" x14ac:dyDescent="0.25">
      <c r="A68" s="192">
        <v>202209</v>
      </c>
      <c r="B68" s="97" t="s">
        <v>368</v>
      </c>
      <c r="C68" s="97">
        <v>326</v>
      </c>
      <c r="D68" t="s">
        <v>458</v>
      </c>
      <c r="E68" s="97" t="s">
        <v>12</v>
      </c>
      <c r="F68" t="s">
        <v>10</v>
      </c>
      <c r="G68" s="5">
        <v>2601</v>
      </c>
      <c r="H68" s="190" t="str">
        <f t="shared" si="1"/>
        <v>ADI (erogatori) 
privati</v>
      </c>
    </row>
    <row r="69" spans="1:8" hidden="1" x14ac:dyDescent="0.25">
      <c r="A69" s="192">
        <v>202209</v>
      </c>
      <c r="B69" s="97" t="s">
        <v>368</v>
      </c>
      <c r="C69" s="97">
        <v>326</v>
      </c>
      <c r="D69" t="s">
        <v>458</v>
      </c>
      <c r="E69" s="97" t="s">
        <v>12</v>
      </c>
      <c r="F69" t="s">
        <v>8</v>
      </c>
      <c r="G69" s="5">
        <v>12.4</v>
      </c>
      <c r="H69" s="190" t="str">
        <f t="shared" si="1"/>
        <v>ADI (erogatori) 
privati</v>
      </c>
    </row>
    <row r="70" spans="1:8" hidden="1" x14ac:dyDescent="0.25">
      <c r="A70" s="192">
        <v>202209</v>
      </c>
      <c r="B70" s="97" t="s">
        <v>368</v>
      </c>
      <c r="C70" s="97">
        <v>326</v>
      </c>
      <c r="D70" t="s">
        <v>458</v>
      </c>
      <c r="E70" s="97" t="s">
        <v>12</v>
      </c>
      <c r="F70" t="s">
        <v>457</v>
      </c>
      <c r="G70" s="5">
        <v>10526.449999999999</v>
      </c>
      <c r="H70" s="190" t="str">
        <f t="shared" si="1"/>
        <v>ADI (erogatori) 
privati</v>
      </c>
    </row>
    <row r="71" spans="1:8" hidden="1" x14ac:dyDescent="0.25">
      <c r="A71" s="192">
        <v>202209</v>
      </c>
      <c r="B71" s="97" t="s">
        <v>368</v>
      </c>
      <c r="C71" s="97">
        <v>326</v>
      </c>
      <c r="D71" t="s">
        <v>220</v>
      </c>
      <c r="E71" s="97" t="s">
        <v>171</v>
      </c>
      <c r="F71" t="s">
        <v>22</v>
      </c>
      <c r="G71" s="5">
        <v>786.90000000000009</v>
      </c>
      <c r="H71" s="190" t="str">
        <f t="shared" si="1"/>
        <v>ADI (erogatori) 
privati</v>
      </c>
    </row>
    <row r="72" spans="1:8" hidden="1" x14ac:dyDescent="0.25">
      <c r="A72" s="192">
        <v>202209</v>
      </c>
      <c r="B72" s="97" t="s">
        <v>368</v>
      </c>
      <c r="C72" s="97">
        <v>326</v>
      </c>
      <c r="D72" t="s">
        <v>220</v>
      </c>
      <c r="E72" s="97" t="s">
        <v>171</v>
      </c>
      <c r="F72" t="s">
        <v>18</v>
      </c>
      <c r="G72" s="5">
        <v>1241.5</v>
      </c>
      <c r="H72" s="190" t="str">
        <f t="shared" si="1"/>
        <v>ADI (erogatori) 
privati</v>
      </c>
    </row>
    <row r="73" spans="1:8" hidden="1" x14ac:dyDescent="0.25">
      <c r="A73" s="192">
        <v>202209</v>
      </c>
      <c r="B73" s="97" t="s">
        <v>368</v>
      </c>
      <c r="C73" s="97">
        <v>326</v>
      </c>
      <c r="D73" t="s">
        <v>220</v>
      </c>
      <c r="E73" s="97" t="s">
        <v>171</v>
      </c>
      <c r="F73" t="s">
        <v>14</v>
      </c>
      <c r="G73" s="5">
        <v>149.19999999999999</v>
      </c>
      <c r="H73" s="190" t="str">
        <f t="shared" si="1"/>
        <v>ADI (erogatori) 
privati</v>
      </c>
    </row>
    <row r="74" spans="1:8" hidden="1" x14ac:dyDescent="0.25">
      <c r="A74" s="192">
        <v>202209</v>
      </c>
      <c r="B74" s="97" t="s">
        <v>368</v>
      </c>
      <c r="C74" s="97">
        <v>326</v>
      </c>
      <c r="D74" t="s">
        <v>220</v>
      </c>
      <c r="E74" s="97" t="s">
        <v>171</v>
      </c>
      <c r="F74" t="s">
        <v>12</v>
      </c>
      <c r="G74" s="5">
        <v>1025522.8999999973</v>
      </c>
      <c r="H74" s="190" t="str">
        <f t="shared" si="1"/>
        <v>ADI (erogatori) 
privati</v>
      </c>
    </row>
    <row r="75" spans="1:8" hidden="1" x14ac:dyDescent="0.25">
      <c r="A75" s="192">
        <v>202209</v>
      </c>
      <c r="B75" s="97" t="s">
        <v>368</v>
      </c>
      <c r="C75" s="97">
        <v>326</v>
      </c>
      <c r="D75" t="s">
        <v>220</v>
      </c>
      <c r="E75" s="97" t="s">
        <v>171</v>
      </c>
      <c r="F75" t="s">
        <v>10</v>
      </c>
      <c r="G75" s="5">
        <v>1406.16</v>
      </c>
      <c r="H75" s="190" t="str">
        <f t="shared" si="1"/>
        <v>ADI (erogatori) 
privati</v>
      </c>
    </row>
    <row r="76" spans="1:8" hidden="1" x14ac:dyDescent="0.25">
      <c r="A76" s="192">
        <v>202209</v>
      </c>
      <c r="B76" s="97" t="s">
        <v>368</v>
      </c>
      <c r="C76" s="97">
        <v>326</v>
      </c>
      <c r="D76" t="s">
        <v>220</v>
      </c>
      <c r="E76" s="97" t="s">
        <v>171</v>
      </c>
      <c r="F76" t="s">
        <v>457</v>
      </c>
      <c r="G76" s="5">
        <v>836.05</v>
      </c>
      <c r="H76" s="190" t="str">
        <f t="shared" si="1"/>
        <v>ADI (erogatori) 
privati</v>
      </c>
    </row>
    <row r="77" spans="1:8" hidden="1" x14ac:dyDescent="0.25">
      <c r="A77" s="192">
        <v>202209</v>
      </c>
      <c r="B77" s="97" t="s">
        <v>368</v>
      </c>
      <c r="C77" s="97">
        <v>326</v>
      </c>
      <c r="D77" t="s">
        <v>220</v>
      </c>
      <c r="E77" s="97" t="s">
        <v>172</v>
      </c>
      <c r="F77" t="s">
        <v>22</v>
      </c>
      <c r="G77" s="5">
        <v>224.1</v>
      </c>
      <c r="H77" s="190" t="str">
        <f t="shared" si="1"/>
        <v>ADI (erogatori) 
privati</v>
      </c>
    </row>
    <row r="78" spans="1:8" hidden="1" x14ac:dyDescent="0.25">
      <c r="A78" s="192">
        <v>202209</v>
      </c>
      <c r="B78" s="97" t="s">
        <v>368</v>
      </c>
      <c r="C78" s="97">
        <v>326</v>
      </c>
      <c r="D78" t="s">
        <v>220</v>
      </c>
      <c r="E78" s="97" t="s">
        <v>172</v>
      </c>
      <c r="F78" t="s">
        <v>12</v>
      </c>
      <c r="G78" s="5">
        <v>657242.00000000035</v>
      </c>
      <c r="H78" s="190" t="str">
        <f t="shared" si="1"/>
        <v>ADI (erogatori) 
privati</v>
      </c>
    </row>
    <row r="79" spans="1:8" hidden="1" x14ac:dyDescent="0.25">
      <c r="A79" s="192">
        <v>202209</v>
      </c>
      <c r="B79" s="97" t="s">
        <v>368</v>
      </c>
      <c r="C79" s="97">
        <v>326</v>
      </c>
      <c r="D79" t="s">
        <v>220</v>
      </c>
      <c r="E79" s="97" t="s">
        <v>172</v>
      </c>
      <c r="F79" t="s">
        <v>10</v>
      </c>
      <c r="G79" s="5">
        <v>348.43999999999994</v>
      </c>
      <c r="H79" s="190" t="str">
        <f t="shared" si="1"/>
        <v>ADI (erogatori) 
privati</v>
      </c>
    </row>
    <row r="80" spans="1:8" hidden="1" x14ac:dyDescent="0.25">
      <c r="A80" s="192">
        <v>202209</v>
      </c>
      <c r="B80" s="97" t="s">
        <v>368</v>
      </c>
      <c r="C80" s="97">
        <v>326</v>
      </c>
      <c r="D80" t="s">
        <v>220</v>
      </c>
      <c r="E80" s="97" t="s">
        <v>172</v>
      </c>
      <c r="F80" t="s">
        <v>457</v>
      </c>
      <c r="G80" s="5">
        <v>2403.12</v>
      </c>
      <c r="H80" s="190" t="str">
        <f t="shared" si="1"/>
        <v>ADI (erogatori) 
privati</v>
      </c>
    </row>
    <row r="81" spans="1:8" hidden="1" x14ac:dyDescent="0.25">
      <c r="A81" s="192">
        <v>202209</v>
      </c>
      <c r="B81" s="97" t="s">
        <v>368</v>
      </c>
      <c r="C81" s="97">
        <v>326</v>
      </c>
      <c r="D81" t="s">
        <v>220</v>
      </c>
      <c r="E81" s="97" t="s">
        <v>172</v>
      </c>
      <c r="F81" t="s">
        <v>459</v>
      </c>
      <c r="G81" s="5">
        <v>1174</v>
      </c>
      <c r="H81" s="190" t="str">
        <f t="shared" si="1"/>
        <v>ADI (erogatori) 
privati</v>
      </c>
    </row>
    <row r="82" spans="1:8" hidden="1" x14ac:dyDescent="0.25">
      <c r="A82" s="192">
        <v>202209</v>
      </c>
      <c r="B82" s="97" t="s">
        <v>368</v>
      </c>
      <c r="C82" s="97">
        <v>326</v>
      </c>
      <c r="D82" t="s">
        <v>220</v>
      </c>
      <c r="E82" s="97" t="s">
        <v>173</v>
      </c>
      <c r="F82" t="s">
        <v>22</v>
      </c>
      <c r="G82" s="5">
        <v>3446.85</v>
      </c>
      <c r="H82" s="190" t="str">
        <f t="shared" si="1"/>
        <v>ADI (erogatori) 
privati</v>
      </c>
    </row>
    <row r="83" spans="1:8" hidden="1" x14ac:dyDescent="0.25">
      <c r="A83" s="192">
        <v>202209</v>
      </c>
      <c r="B83" s="97" t="s">
        <v>368</v>
      </c>
      <c r="C83" s="97">
        <v>326</v>
      </c>
      <c r="D83" t="s">
        <v>220</v>
      </c>
      <c r="E83" s="97" t="s">
        <v>173</v>
      </c>
      <c r="F83" t="s">
        <v>20</v>
      </c>
      <c r="G83" s="5">
        <v>2239.8000000000002</v>
      </c>
      <c r="H83" s="190" t="str">
        <f t="shared" si="1"/>
        <v>ADI (erogatori) 
privati</v>
      </c>
    </row>
    <row r="84" spans="1:8" hidden="1" x14ac:dyDescent="0.25">
      <c r="A84" s="192">
        <v>202209</v>
      </c>
      <c r="B84" s="97" t="s">
        <v>368</v>
      </c>
      <c r="C84" s="97">
        <v>326</v>
      </c>
      <c r="D84" t="s">
        <v>220</v>
      </c>
      <c r="E84" s="97" t="s">
        <v>173</v>
      </c>
      <c r="F84" t="s">
        <v>18</v>
      </c>
      <c r="G84" s="5">
        <v>547.79999999999995</v>
      </c>
      <c r="H84" s="190" t="str">
        <f t="shared" si="1"/>
        <v>ADI (erogatori) 
privati</v>
      </c>
    </row>
    <row r="85" spans="1:8" hidden="1" x14ac:dyDescent="0.25">
      <c r="A85" s="192">
        <v>202209</v>
      </c>
      <c r="B85" s="97" t="s">
        <v>368</v>
      </c>
      <c r="C85" s="97">
        <v>326</v>
      </c>
      <c r="D85" t="s">
        <v>220</v>
      </c>
      <c r="E85" s="97" t="s">
        <v>173</v>
      </c>
      <c r="F85" t="s">
        <v>12</v>
      </c>
      <c r="G85" s="5">
        <v>620443.95000000019</v>
      </c>
      <c r="H85" s="190" t="str">
        <f t="shared" si="1"/>
        <v>ADI (erogatori) 
privati</v>
      </c>
    </row>
    <row r="86" spans="1:8" hidden="1" x14ac:dyDescent="0.25">
      <c r="A86" s="192">
        <v>202209</v>
      </c>
      <c r="B86" s="97" t="s">
        <v>368</v>
      </c>
      <c r="C86" s="97">
        <v>326</v>
      </c>
      <c r="D86" t="s">
        <v>220</v>
      </c>
      <c r="E86" s="97" t="s">
        <v>173</v>
      </c>
      <c r="F86" t="s">
        <v>457</v>
      </c>
      <c r="G86" s="5">
        <v>3173.32</v>
      </c>
      <c r="H86" s="190" t="str">
        <f t="shared" si="1"/>
        <v>ADI (erogatori) 
privati</v>
      </c>
    </row>
    <row r="87" spans="1:8" hidden="1" x14ac:dyDescent="0.25">
      <c r="A87" s="192">
        <v>202209</v>
      </c>
      <c r="B87" s="97" t="s">
        <v>368</v>
      </c>
      <c r="C87" s="97">
        <v>327</v>
      </c>
      <c r="D87" t="s">
        <v>456</v>
      </c>
      <c r="E87" s="97" t="s">
        <v>10</v>
      </c>
      <c r="F87" t="s">
        <v>12</v>
      </c>
      <c r="G87" s="5">
        <v>373.3</v>
      </c>
      <c r="H87" s="190" t="str">
        <f t="shared" si="1"/>
        <v>ADI (erogatori) 
privati</v>
      </c>
    </row>
    <row r="88" spans="1:8" hidden="1" x14ac:dyDescent="0.25">
      <c r="A88" s="192">
        <v>202209</v>
      </c>
      <c r="B88" s="97" t="s">
        <v>368</v>
      </c>
      <c r="C88" s="97">
        <v>327</v>
      </c>
      <c r="D88" t="s">
        <v>456</v>
      </c>
      <c r="E88" s="97" t="s">
        <v>10</v>
      </c>
      <c r="F88" t="s">
        <v>10</v>
      </c>
      <c r="G88" s="5">
        <v>382316.21000000008</v>
      </c>
      <c r="H88" s="190" t="str">
        <f t="shared" si="1"/>
        <v>ADI (erogatori) 
privati</v>
      </c>
    </row>
    <row r="89" spans="1:8" hidden="1" x14ac:dyDescent="0.25">
      <c r="A89" s="192">
        <v>202209</v>
      </c>
      <c r="B89" s="97" t="s">
        <v>368</v>
      </c>
      <c r="C89" s="97">
        <v>327</v>
      </c>
      <c r="D89" t="s">
        <v>456</v>
      </c>
      <c r="E89" s="97" t="s">
        <v>10</v>
      </c>
      <c r="F89" t="s">
        <v>457</v>
      </c>
      <c r="G89" s="5">
        <v>27</v>
      </c>
      <c r="H89" s="190" t="str">
        <f t="shared" si="1"/>
        <v>ADI (erogatori) 
privati</v>
      </c>
    </row>
    <row r="90" spans="1:8" hidden="1" x14ac:dyDescent="0.25">
      <c r="A90" s="192">
        <v>202209</v>
      </c>
      <c r="B90" s="97" t="s">
        <v>368</v>
      </c>
      <c r="C90" s="97">
        <v>327</v>
      </c>
      <c r="D90" t="s">
        <v>458</v>
      </c>
      <c r="E90" s="97" t="s">
        <v>10</v>
      </c>
      <c r="F90" t="s">
        <v>22</v>
      </c>
      <c r="G90" s="5">
        <v>25998.770000000019</v>
      </c>
      <c r="H90" s="190" t="str">
        <f t="shared" si="1"/>
        <v>ADI (erogatori) 
privati</v>
      </c>
    </row>
    <row r="91" spans="1:8" hidden="1" x14ac:dyDescent="0.25">
      <c r="A91" s="192">
        <v>202209</v>
      </c>
      <c r="B91" s="97" t="s">
        <v>368</v>
      </c>
      <c r="C91" s="97">
        <v>327</v>
      </c>
      <c r="D91" t="s">
        <v>458</v>
      </c>
      <c r="E91" s="97" t="s">
        <v>10</v>
      </c>
      <c r="F91" t="s">
        <v>16</v>
      </c>
      <c r="G91" s="5">
        <v>1362.1</v>
      </c>
      <c r="H91" s="190" t="str">
        <f t="shared" si="1"/>
        <v>ADI (erogatori) 
privati</v>
      </c>
    </row>
    <row r="92" spans="1:8" hidden="1" x14ac:dyDescent="0.25">
      <c r="A92" s="192">
        <v>202209</v>
      </c>
      <c r="B92" s="97" t="s">
        <v>368</v>
      </c>
      <c r="C92" s="97">
        <v>327</v>
      </c>
      <c r="D92" t="s">
        <v>458</v>
      </c>
      <c r="E92" s="97" t="s">
        <v>10</v>
      </c>
      <c r="F92" t="s">
        <v>14</v>
      </c>
      <c r="G92" s="5">
        <v>2677.5699999999997</v>
      </c>
      <c r="H92" s="190" t="str">
        <f t="shared" si="1"/>
        <v>ADI (erogatori) 
privati</v>
      </c>
    </row>
    <row r="93" spans="1:8" hidden="1" x14ac:dyDescent="0.25">
      <c r="A93" s="192">
        <v>202209</v>
      </c>
      <c r="B93" s="97" t="s">
        <v>368</v>
      </c>
      <c r="C93" s="97">
        <v>327</v>
      </c>
      <c r="D93" t="s">
        <v>458</v>
      </c>
      <c r="E93" s="97" t="s">
        <v>10</v>
      </c>
      <c r="F93" t="s">
        <v>12</v>
      </c>
      <c r="G93" s="5">
        <v>8222.0300000000007</v>
      </c>
      <c r="H93" s="190" t="str">
        <f t="shared" si="1"/>
        <v>ADI (erogatori) 
privati</v>
      </c>
    </row>
    <row r="94" spans="1:8" hidden="1" x14ac:dyDescent="0.25">
      <c r="A94" s="192">
        <v>202209</v>
      </c>
      <c r="B94" s="97" t="s">
        <v>368</v>
      </c>
      <c r="C94" s="97">
        <v>327</v>
      </c>
      <c r="D94" t="s">
        <v>458</v>
      </c>
      <c r="E94" s="97" t="s">
        <v>10</v>
      </c>
      <c r="F94" t="s">
        <v>10</v>
      </c>
      <c r="G94" s="5">
        <v>6807382.5700000096</v>
      </c>
      <c r="H94" s="190" t="str">
        <f t="shared" si="1"/>
        <v>ADI (erogatori) 
privati</v>
      </c>
    </row>
    <row r="95" spans="1:8" hidden="1" x14ac:dyDescent="0.25">
      <c r="A95" s="192">
        <v>202209</v>
      </c>
      <c r="B95" s="97" t="s">
        <v>368</v>
      </c>
      <c r="C95" s="97">
        <v>327</v>
      </c>
      <c r="D95" t="s">
        <v>458</v>
      </c>
      <c r="E95" s="97" t="s">
        <v>10</v>
      </c>
      <c r="F95" t="s">
        <v>8</v>
      </c>
      <c r="G95" s="5">
        <v>406.49999999999994</v>
      </c>
      <c r="H95" s="190" t="str">
        <f t="shared" si="1"/>
        <v>ADI (erogatori) 
privati</v>
      </c>
    </row>
    <row r="96" spans="1:8" hidden="1" x14ac:dyDescent="0.25">
      <c r="A96" s="192">
        <v>202209</v>
      </c>
      <c r="B96" s="97" t="s">
        <v>368</v>
      </c>
      <c r="C96" s="97">
        <v>327</v>
      </c>
      <c r="D96" t="s">
        <v>458</v>
      </c>
      <c r="E96" s="97" t="s">
        <v>10</v>
      </c>
      <c r="F96" t="s">
        <v>457</v>
      </c>
      <c r="G96" s="5">
        <v>18588.710000000003</v>
      </c>
      <c r="H96" s="190" t="str">
        <f t="shared" si="1"/>
        <v>ADI (erogatori) 
privati</v>
      </c>
    </row>
    <row r="97" spans="1:8" hidden="1" x14ac:dyDescent="0.25">
      <c r="A97" s="192">
        <v>202209</v>
      </c>
      <c r="B97" s="97" t="s">
        <v>368</v>
      </c>
      <c r="C97" s="97">
        <v>327</v>
      </c>
      <c r="D97" t="s">
        <v>458</v>
      </c>
      <c r="E97" s="97" t="s">
        <v>10</v>
      </c>
      <c r="F97" t="s">
        <v>459</v>
      </c>
      <c r="G97" s="5">
        <v>54</v>
      </c>
      <c r="H97" s="190" t="str">
        <f t="shared" si="1"/>
        <v>ADI (erogatori) 
privati</v>
      </c>
    </row>
    <row r="98" spans="1:8" hidden="1" x14ac:dyDescent="0.25">
      <c r="A98" s="192">
        <v>202209</v>
      </c>
      <c r="B98" s="97" t="s">
        <v>368</v>
      </c>
      <c r="C98" s="97">
        <v>327</v>
      </c>
      <c r="D98" t="s">
        <v>220</v>
      </c>
      <c r="E98" s="97" t="s">
        <v>175</v>
      </c>
      <c r="F98" t="s">
        <v>12</v>
      </c>
      <c r="G98" s="5">
        <v>361</v>
      </c>
      <c r="H98" s="190" t="str">
        <f t="shared" si="1"/>
        <v>ADI (erogatori) 
privati</v>
      </c>
    </row>
    <row r="99" spans="1:8" hidden="1" x14ac:dyDescent="0.25">
      <c r="A99" s="192">
        <v>202209</v>
      </c>
      <c r="B99" s="97" t="s">
        <v>368</v>
      </c>
      <c r="C99" s="97">
        <v>327</v>
      </c>
      <c r="D99" t="s">
        <v>220</v>
      </c>
      <c r="E99" s="97" t="s">
        <v>175</v>
      </c>
      <c r="F99" t="s">
        <v>10</v>
      </c>
      <c r="G99" s="5">
        <v>277957.44</v>
      </c>
      <c r="H99" s="190" t="str">
        <f t="shared" si="1"/>
        <v>ADI (erogatori) 
privati</v>
      </c>
    </row>
    <row r="100" spans="1:8" hidden="1" x14ac:dyDescent="0.25">
      <c r="A100" s="192">
        <v>202209</v>
      </c>
      <c r="B100" s="97" t="s">
        <v>368</v>
      </c>
      <c r="C100" s="97">
        <v>327</v>
      </c>
      <c r="D100" t="s">
        <v>220</v>
      </c>
      <c r="E100" s="97" t="s">
        <v>175</v>
      </c>
      <c r="F100" t="s">
        <v>8</v>
      </c>
      <c r="G100" s="5">
        <v>12.4</v>
      </c>
      <c r="H100" s="190" t="str">
        <f t="shared" si="1"/>
        <v>ADI (erogatori) 
privati</v>
      </c>
    </row>
    <row r="101" spans="1:8" hidden="1" x14ac:dyDescent="0.25">
      <c r="A101" s="192">
        <v>202209</v>
      </c>
      <c r="B101" s="97" t="s">
        <v>368</v>
      </c>
      <c r="C101" s="97">
        <v>327</v>
      </c>
      <c r="D101" t="s">
        <v>220</v>
      </c>
      <c r="E101" s="97" t="s">
        <v>175</v>
      </c>
      <c r="F101" t="s">
        <v>457</v>
      </c>
      <c r="G101" s="5">
        <v>1009.78</v>
      </c>
      <c r="H101" s="190" t="str">
        <f t="shared" si="1"/>
        <v>ADI (erogatori) 
privati</v>
      </c>
    </row>
    <row r="102" spans="1:8" hidden="1" x14ac:dyDescent="0.25">
      <c r="A102" s="192">
        <v>202209</v>
      </c>
      <c r="B102" s="97" t="s">
        <v>368</v>
      </c>
      <c r="C102" s="97">
        <v>328</v>
      </c>
      <c r="D102" t="s">
        <v>456</v>
      </c>
      <c r="E102" s="97" t="s">
        <v>8</v>
      </c>
      <c r="F102" t="s">
        <v>22</v>
      </c>
      <c r="G102" s="5">
        <v>963.72</v>
      </c>
      <c r="H102" s="190" t="str">
        <f t="shared" si="1"/>
        <v>ADI (erogatori) 
privati</v>
      </c>
    </row>
    <row r="103" spans="1:8" hidden="1" x14ac:dyDescent="0.25">
      <c r="A103" s="192">
        <v>202209</v>
      </c>
      <c r="B103" s="97" t="s">
        <v>368</v>
      </c>
      <c r="C103" s="97">
        <v>328</v>
      </c>
      <c r="D103" t="s">
        <v>456</v>
      </c>
      <c r="E103" s="97" t="s">
        <v>8</v>
      </c>
      <c r="F103" t="s">
        <v>8</v>
      </c>
      <c r="G103" s="5">
        <v>200215.20999999996</v>
      </c>
      <c r="H103" s="190" t="str">
        <f t="shared" si="1"/>
        <v>ADI (erogatori) 
privati</v>
      </c>
    </row>
    <row r="104" spans="1:8" hidden="1" x14ac:dyDescent="0.25">
      <c r="A104" s="192">
        <v>202209</v>
      </c>
      <c r="B104" s="97" t="s">
        <v>368</v>
      </c>
      <c r="C104" s="97">
        <v>328</v>
      </c>
      <c r="D104" t="s">
        <v>456</v>
      </c>
      <c r="E104" s="97" t="s">
        <v>8</v>
      </c>
      <c r="F104" t="s">
        <v>457</v>
      </c>
      <c r="G104" s="5">
        <v>1576.5</v>
      </c>
      <c r="H104" s="190" t="str">
        <f t="shared" si="1"/>
        <v>ADI (erogatori) 
privati</v>
      </c>
    </row>
    <row r="105" spans="1:8" hidden="1" x14ac:dyDescent="0.25">
      <c r="A105" s="192">
        <v>202209</v>
      </c>
      <c r="B105" s="97" t="s">
        <v>368</v>
      </c>
      <c r="C105" s="97">
        <v>328</v>
      </c>
      <c r="D105" t="s">
        <v>458</v>
      </c>
      <c r="E105" s="97" t="s">
        <v>8</v>
      </c>
      <c r="F105" t="s">
        <v>22</v>
      </c>
      <c r="G105" s="5">
        <v>12032.92</v>
      </c>
      <c r="H105" s="190" t="str">
        <f t="shared" si="1"/>
        <v>ADI (erogatori) 
privati</v>
      </c>
    </row>
    <row r="106" spans="1:8" hidden="1" x14ac:dyDescent="0.25">
      <c r="A106" s="192">
        <v>202209</v>
      </c>
      <c r="B106" s="97" t="s">
        <v>368</v>
      </c>
      <c r="C106" s="97">
        <v>328</v>
      </c>
      <c r="D106" t="s">
        <v>458</v>
      </c>
      <c r="E106" s="97" t="s">
        <v>8</v>
      </c>
      <c r="F106" t="s">
        <v>20</v>
      </c>
      <c r="G106" s="5">
        <v>2477.4299999999998</v>
      </c>
      <c r="H106" s="190" t="str">
        <f t="shared" si="1"/>
        <v>ADI (erogatori) 
privati</v>
      </c>
    </row>
    <row r="107" spans="1:8" hidden="1" x14ac:dyDescent="0.25">
      <c r="A107" s="192">
        <v>202209</v>
      </c>
      <c r="B107" s="97" t="s">
        <v>368</v>
      </c>
      <c r="C107" s="97">
        <v>328</v>
      </c>
      <c r="D107" t="s">
        <v>458</v>
      </c>
      <c r="E107" s="97" t="s">
        <v>8</v>
      </c>
      <c r="F107" t="s">
        <v>16</v>
      </c>
      <c r="G107" s="5">
        <v>432.5</v>
      </c>
      <c r="H107" s="190" t="str">
        <f t="shared" si="1"/>
        <v>ADI (erogatori) 
privati</v>
      </c>
    </row>
    <row r="108" spans="1:8" hidden="1" x14ac:dyDescent="0.25">
      <c r="A108" s="192">
        <v>202209</v>
      </c>
      <c r="B108" s="97" t="s">
        <v>368</v>
      </c>
      <c r="C108" s="97">
        <v>328</v>
      </c>
      <c r="D108" t="s">
        <v>458</v>
      </c>
      <c r="E108" s="97" t="s">
        <v>8</v>
      </c>
      <c r="F108" t="s">
        <v>14</v>
      </c>
      <c r="G108" s="5">
        <v>762.16000000000008</v>
      </c>
      <c r="H108" s="190" t="str">
        <f t="shared" si="1"/>
        <v>ADI (erogatori) 
privati</v>
      </c>
    </row>
    <row r="109" spans="1:8" hidden="1" x14ac:dyDescent="0.25">
      <c r="A109" s="192">
        <v>202209</v>
      </c>
      <c r="B109" s="97" t="s">
        <v>368</v>
      </c>
      <c r="C109" s="97">
        <v>328</v>
      </c>
      <c r="D109" t="s">
        <v>458</v>
      </c>
      <c r="E109" s="97" t="s">
        <v>8</v>
      </c>
      <c r="F109" t="s">
        <v>10</v>
      </c>
      <c r="G109" s="5">
        <v>843.6</v>
      </c>
      <c r="H109" s="190" t="str">
        <f t="shared" si="1"/>
        <v>ADI (erogatori) 
privati</v>
      </c>
    </row>
    <row r="110" spans="1:8" hidden="1" x14ac:dyDescent="0.25">
      <c r="A110" s="192">
        <v>202209</v>
      </c>
      <c r="B110" s="97" t="s">
        <v>368</v>
      </c>
      <c r="C110" s="97">
        <v>328</v>
      </c>
      <c r="D110" t="s">
        <v>458</v>
      </c>
      <c r="E110" s="97" t="s">
        <v>8</v>
      </c>
      <c r="F110" t="s">
        <v>8</v>
      </c>
      <c r="G110" s="5">
        <v>3640440.0500000021</v>
      </c>
      <c r="H110" s="190" t="str">
        <f t="shared" si="1"/>
        <v>ADI (erogatori) 
privati</v>
      </c>
    </row>
    <row r="111" spans="1:8" hidden="1" x14ac:dyDescent="0.25">
      <c r="A111" s="192">
        <v>202209</v>
      </c>
      <c r="B111" s="97" t="s">
        <v>368</v>
      </c>
      <c r="C111" s="97">
        <v>328</v>
      </c>
      <c r="D111" t="s">
        <v>458</v>
      </c>
      <c r="E111" s="97" t="s">
        <v>8</v>
      </c>
      <c r="F111" t="s">
        <v>457</v>
      </c>
      <c r="G111" s="5">
        <v>22318.22</v>
      </c>
      <c r="H111" s="190" t="str">
        <f t="shared" si="1"/>
        <v>ADI (erogatori) 
privati</v>
      </c>
    </row>
    <row r="112" spans="1:8" hidden="1" x14ac:dyDescent="0.25">
      <c r="A112" s="192">
        <v>202209</v>
      </c>
      <c r="B112" s="97" t="s">
        <v>368</v>
      </c>
      <c r="C112" s="97">
        <v>328</v>
      </c>
      <c r="D112" t="s">
        <v>458</v>
      </c>
      <c r="E112" s="97" t="s">
        <v>8</v>
      </c>
      <c r="F112" t="s">
        <v>459</v>
      </c>
      <c r="G112" s="5">
        <v>12.7</v>
      </c>
      <c r="H112" s="190" t="str">
        <f t="shared" si="1"/>
        <v>ADI (erogatori) 
privati</v>
      </c>
    </row>
    <row r="113" spans="1:8" x14ac:dyDescent="0.25">
      <c r="A113" s="192">
        <v>202209</v>
      </c>
      <c r="B113" s="97" t="s">
        <v>255</v>
      </c>
      <c r="C113" s="97">
        <v>321</v>
      </c>
      <c r="D113" t="s">
        <v>456</v>
      </c>
      <c r="E113" s="97" t="s">
        <v>22</v>
      </c>
      <c r="F113" t="s">
        <v>22</v>
      </c>
      <c r="G113" s="5">
        <v>4440008.67</v>
      </c>
      <c r="H113" s="190" t="str">
        <f t="shared" si="1"/>
        <v>CDI/CDD/CSS</v>
      </c>
    </row>
    <row r="114" spans="1:8" x14ac:dyDescent="0.25">
      <c r="A114" s="192">
        <v>202209</v>
      </c>
      <c r="B114" s="97" t="s">
        <v>255</v>
      </c>
      <c r="C114" s="97">
        <v>321</v>
      </c>
      <c r="D114" t="s">
        <v>456</v>
      </c>
      <c r="E114" s="97" t="s">
        <v>22</v>
      </c>
      <c r="F114" t="s">
        <v>16</v>
      </c>
      <c r="G114" s="5">
        <v>104393.94000000002</v>
      </c>
      <c r="H114" s="190" t="str">
        <f t="shared" si="1"/>
        <v>CDI/CDD/CSS</v>
      </c>
    </row>
    <row r="115" spans="1:8" x14ac:dyDescent="0.25">
      <c r="A115" s="192">
        <v>202209</v>
      </c>
      <c r="B115" s="97" t="s">
        <v>255</v>
      </c>
      <c r="C115" s="97">
        <v>321</v>
      </c>
      <c r="D115" t="s">
        <v>456</v>
      </c>
      <c r="E115" s="97" t="s">
        <v>22</v>
      </c>
      <c r="F115" t="s">
        <v>10</v>
      </c>
      <c r="G115" s="5">
        <v>10382</v>
      </c>
      <c r="H115" s="190" t="str">
        <f t="shared" si="1"/>
        <v>CDI/CDD/CSS</v>
      </c>
    </row>
    <row r="116" spans="1:8" x14ac:dyDescent="0.25">
      <c r="A116" s="192">
        <v>202209</v>
      </c>
      <c r="B116" s="97" t="s">
        <v>255</v>
      </c>
      <c r="C116" s="97">
        <v>321</v>
      </c>
      <c r="D116" t="s">
        <v>458</v>
      </c>
      <c r="E116" s="97" t="s">
        <v>22</v>
      </c>
      <c r="F116" t="s">
        <v>22</v>
      </c>
      <c r="G116" s="5">
        <v>11252616.040000023</v>
      </c>
      <c r="H116" s="190" t="str">
        <f t="shared" si="1"/>
        <v>CDI/CDD/CSS</v>
      </c>
    </row>
    <row r="117" spans="1:8" x14ac:dyDescent="0.25">
      <c r="A117" s="192">
        <v>202209</v>
      </c>
      <c r="B117" s="97" t="s">
        <v>255</v>
      </c>
      <c r="C117" s="97">
        <v>321</v>
      </c>
      <c r="D117" t="s">
        <v>458</v>
      </c>
      <c r="E117" s="97" t="s">
        <v>22</v>
      </c>
      <c r="F117" t="s">
        <v>20</v>
      </c>
      <c r="G117" s="5">
        <v>18376.219999999998</v>
      </c>
      <c r="H117" s="190" t="str">
        <f t="shared" si="1"/>
        <v>CDI/CDD/CSS</v>
      </c>
    </row>
    <row r="118" spans="1:8" x14ac:dyDescent="0.25">
      <c r="A118" s="192">
        <v>202209</v>
      </c>
      <c r="B118" s="97" t="s">
        <v>255</v>
      </c>
      <c r="C118" s="97">
        <v>321</v>
      </c>
      <c r="D118" t="s">
        <v>458</v>
      </c>
      <c r="E118" s="97" t="s">
        <v>22</v>
      </c>
      <c r="F118" t="s">
        <v>16</v>
      </c>
      <c r="G118" s="5">
        <v>55351.55000000001</v>
      </c>
      <c r="H118" s="190" t="str">
        <f t="shared" si="1"/>
        <v>CDI/CDD/CSS</v>
      </c>
    </row>
    <row r="119" spans="1:8" x14ac:dyDescent="0.25">
      <c r="A119" s="192">
        <v>202209</v>
      </c>
      <c r="B119" s="97" t="s">
        <v>255</v>
      </c>
      <c r="C119" s="97">
        <v>321</v>
      </c>
      <c r="D119" t="s">
        <v>458</v>
      </c>
      <c r="E119" s="97" t="s">
        <v>22</v>
      </c>
      <c r="F119" t="s">
        <v>10</v>
      </c>
      <c r="G119" s="5">
        <v>26034.280000000002</v>
      </c>
      <c r="H119" s="190" t="str">
        <f t="shared" si="1"/>
        <v>CDI/CDD/CSS</v>
      </c>
    </row>
    <row r="120" spans="1:8" x14ac:dyDescent="0.25">
      <c r="A120" s="192">
        <v>202209</v>
      </c>
      <c r="B120" s="97" t="s">
        <v>255</v>
      </c>
      <c r="C120" s="97">
        <v>321</v>
      </c>
      <c r="D120" t="s">
        <v>458</v>
      </c>
      <c r="E120" s="97" t="s">
        <v>22</v>
      </c>
      <c r="F120" t="s">
        <v>8</v>
      </c>
      <c r="G120" s="5">
        <v>6024.88</v>
      </c>
      <c r="H120" s="190" t="str">
        <f t="shared" si="1"/>
        <v>CDI/CDD/CSS</v>
      </c>
    </row>
    <row r="121" spans="1:8" x14ac:dyDescent="0.25">
      <c r="A121" s="192">
        <v>202209</v>
      </c>
      <c r="B121" s="97" t="s">
        <v>255</v>
      </c>
      <c r="C121" s="97">
        <v>321</v>
      </c>
      <c r="D121" t="s">
        <v>458</v>
      </c>
      <c r="E121" s="97" t="s">
        <v>22</v>
      </c>
      <c r="F121" t="s">
        <v>457</v>
      </c>
      <c r="G121" s="5">
        <v>1907.96</v>
      </c>
      <c r="H121" s="190" t="str">
        <f t="shared" si="1"/>
        <v>CDI/CDD/CSS</v>
      </c>
    </row>
    <row r="122" spans="1:8" x14ac:dyDescent="0.25">
      <c r="A122" s="192">
        <v>202209</v>
      </c>
      <c r="B122" s="97" t="s">
        <v>255</v>
      </c>
      <c r="C122" s="97">
        <v>321</v>
      </c>
      <c r="D122" t="s">
        <v>220</v>
      </c>
      <c r="E122" s="97" t="s">
        <v>151</v>
      </c>
      <c r="F122" t="s">
        <v>22</v>
      </c>
      <c r="G122" s="5">
        <v>1103820.8400000001</v>
      </c>
      <c r="H122" s="190" t="str">
        <f t="shared" si="1"/>
        <v>CDI/CDD/CSS</v>
      </c>
    </row>
    <row r="123" spans="1:8" x14ac:dyDescent="0.25">
      <c r="A123" s="192">
        <v>202209</v>
      </c>
      <c r="B123" s="97" t="s">
        <v>255</v>
      </c>
      <c r="C123" s="97">
        <v>321</v>
      </c>
      <c r="D123" t="s">
        <v>220</v>
      </c>
      <c r="E123" s="97" t="s">
        <v>152</v>
      </c>
      <c r="F123" t="s">
        <v>22</v>
      </c>
      <c r="G123" s="5">
        <v>649446.89999999991</v>
      </c>
      <c r="H123" s="190" t="str">
        <f t="shared" si="1"/>
        <v>CDI/CDD/CSS</v>
      </c>
    </row>
    <row r="124" spans="1:8" x14ac:dyDescent="0.25">
      <c r="A124" s="192">
        <v>202209</v>
      </c>
      <c r="B124" s="97" t="s">
        <v>255</v>
      </c>
      <c r="C124" s="97">
        <v>321</v>
      </c>
      <c r="D124" t="s">
        <v>220</v>
      </c>
      <c r="E124" s="97" t="s">
        <v>152</v>
      </c>
      <c r="F124" t="s">
        <v>14</v>
      </c>
      <c r="G124" s="5">
        <v>9539.2000000000007</v>
      </c>
      <c r="H124" s="190" t="str">
        <f t="shared" si="1"/>
        <v>CDI/CDD/CSS</v>
      </c>
    </row>
    <row r="125" spans="1:8" x14ac:dyDescent="0.25">
      <c r="A125" s="192">
        <v>202209</v>
      </c>
      <c r="B125" s="97" t="s">
        <v>255</v>
      </c>
      <c r="C125" s="97">
        <v>322</v>
      </c>
      <c r="D125" t="s">
        <v>456</v>
      </c>
      <c r="E125" s="97" t="s">
        <v>20</v>
      </c>
      <c r="F125" t="s">
        <v>20</v>
      </c>
      <c r="G125" s="5">
        <v>2158545.11</v>
      </c>
      <c r="H125" s="190" t="str">
        <f t="shared" si="1"/>
        <v>CDI/CDD/CSS</v>
      </c>
    </row>
    <row r="126" spans="1:8" x14ac:dyDescent="0.25">
      <c r="A126" s="192">
        <v>202209</v>
      </c>
      <c r="B126" s="97" t="s">
        <v>255</v>
      </c>
      <c r="C126" s="97">
        <v>322</v>
      </c>
      <c r="D126" t="s">
        <v>456</v>
      </c>
      <c r="E126" s="97" t="s">
        <v>20</v>
      </c>
      <c r="F126" t="s">
        <v>16</v>
      </c>
      <c r="G126" s="5">
        <v>20719.12</v>
      </c>
      <c r="H126" s="190" t="str">
        <f t="shared" si="1"/>
        <v>CDI/CDD/CSS</v>
      </c>
    </row>
    <row r="127" spans="1:8" x14ac:dyDescent="0.25">
      <c r="A127" s="192">
        <v>202209</v>
      </c>
      <c r="B127" s="97" t="s">
        <v>255</v>
      </c>
      <c r="C127" s="97">
        <v>322</v>
      </c>
      <c r="D127" t="s">
        <v>458</v>
      </c>
      <c r="E127" s="97" t="s">
        <v>20</v>
      </c>
      <c r="F127" t="s">
        <v>22</v>
      </c>
      <c r="G127" s="5">
        <v>67596.359999999986</v>
      </c>
      <c r="H127" s="190" t="str">
        <f t="shared" si="1"/>
        <v>CDI/CDD/CSS</v>
      </c>
    </row>
    <row r="128" spans="1:8" x14ac:dyDescent="0.25">
      <c r="A128" s="192">
        <v>202209</v>
      </c>
      <c r="B128" s="97" t="s">
        <v>255</v>
      </c>
      <c r="C128" s="97">
        <v>322</v>
      </c>
      <c r="D128" t="s">
        <v>458</v>
      </c>
      <c r="E128" s="97" t="s">
        <v>20</v>
      </c>
      <c r="F128" t="s">
        <v>20</v>
      </c>
      <c r="G128" s="5">
        <v>4348850.95</v>
      </c>
      <c r="H128" s="190" t="str">
        <f t="shared" si="1"/>
        <v>CDI/CDD/CSS</v>
      </c>
    </row>
    <row r="129" spans="1:8" x14ac:dyDescent="0.25">
      <c r="A129" s="192">
        <v>202209</v>
      </c>
      <c r="B129" s="97" t="s">
        <v>255</v>
      </c>
      <c r="C129" s="97">
        <v>322</v>
      </c>
      <c r="D129" t="s">
        <v>458</v>
      </c>
      <c r="E129" s="97" t="s">
        <v>20</v>
      </c>
      <c r="F129" t="s">
        <v>16</v>
      </c>
      <c r="G129" s="5">
        <v>36124.379999999997</v>
      </c>
      <c r="H129" s="190" t="str">
        <f t="shared" si="1"/>
        <v>CDI/CDD/CSS</v>
      </c>
    </row>
    <row r="130" spans="1:8" x14ac:dyDescent="0.25">
      <c r="A130" s="192">
        <v>202209</v>
      </c>
      <c r="B130" s="97" t="s">
        <v>255</v>
      </c>
      <c r="C130" s="97">
        <v>322</v>
      </c>
      <c r="D130" t="s">
        <v>458</v>
      </c>
      <c r="E130" s="97" t="s">
        <v>20</v>
      </c>
      <c r="F130" t="s">
        <v>8</v>
      </c>
      <c r="G130" s="5">
        <v>8512.4500000000007</v>
      </c>
      <c r="H130" s="190" t="str">
        <f t="shared" ref="H130:H193" si="2">VLOOKUP(B130,N:O,2,FALSE)</f>
        <v>CDI/CDD/CSS</v>
      </c>
    </row>
    <row r="131" spans="1:8" x14ac:dyDescent="0.25">
      <c r="A131" s="192">
        <v>202209</v>
      </c>
      <c r="B131" s="97" t="s">
        <v>255</v>
      </c>
      <c r="C131" s="97">
        <v>323</v>
      </c>
      <c r="D131" t="s">
        <v>456</v>
      </c>
      <c r="E131" s="97" t="s">
        <v>18</v>
      </c>
      <c r="F131" t="s">
        <v>20</v>
      </c>
      <c r="G131" s="5">
        <v>10266</v>
      </c>
      <c r="H131" s="190" t="str">
        <f t="shared" si="2"/>
        <v>CDI/CDD/CSS</v>
      </c>
    </row>
    <row r="132" spans="1:8" x14ac:dyDescent="0.25">
      <c r="A132" s="192">
        <v>202209</v>
      </c>
      <c r="B132" s="97" t="s">
        <v>255</v>
      </c>
      <c r="C132" s="97">
        <v>323</v>
      </c>
      <c r="D132" t="s">
        <v>456</v>
      </c>
      <c r="E132" s="97" t="s">
        <v>18</v>
      </c>
      <c r="F132" t="s">
        <v>18</v>
      </c>
      <c r="G132" s="5">
        <v>284181.79999999993</v>
      </c>
      <c r="H132" s="190" t="str">
        <f t="shared" si="2"/>
        <v>CDI/CDD/CSS</v>
      </c>
    </row>
    <row r="133" spans="1:8" x14ac:dyDescent="0.25">
      <c r="A133" s="192">
        <v>202209</v>
      </c>
      <c r="B133" s="97" t="s">
        <v>255</v>
      </c>
      <c r="C133" s="97">
        <v>323</v>
      </c>
      <c r="D133" t="s">
        <v>458</v>
      </c>
      <c r="E133" s="97" t="s">
        <v>18</v>
      </c>
      <c r="F133" t="s">
        <v>18</v>
      </c>
      <c r="G133" s="5">
        <v>2092966.5599999998</v>
      </c>
      <c r="H133" s="190" t="str">
        <f t="shared" si="2"/>
        <v>CDI/CDD/CSS</v>
      </c>
    </row>
    <row r="134" spans="1:8" x14ac:dyDescent="0.25">
      <c r="A134" s="192">
        <v>202209</v>
      </c>
      <c r="B134" s="97" t="s">
        <v>255</v>
      </c>
      <c r="C134" s="97">
        <v>323</v>
      </c>
      <c r="D134" t="s">
        <v>458</v>
      </c>
      <c r="E134" s="97" t="s">
        <v>18</v>
      </c>
      <c r="F134" t="s">
        <v>16</v>
      </c>
      <c r="G134" s="5">
        <v>10537.86</v>
      </c>
      <c r="H134" s="190" t="str">
        <f t="shared" si="2"/>
        <v>CDI/CDD/CSS</v>
      </c>
    </row>
    <row r="135" spans="1:8" x14ac:dyDescent="0.25">
      <c r="A135" s="192">
        <v>202209</v>
      </c>
      <c r="B135" s="97" t="s">
        <v>255</v>
      </c>
      <c r="C135" s="97">
        <v>323</v>
      </c>
      <c r="D135" t="s">
        <v>458</v>
      </c>
      <c r="E135" s="97" t="s">
        <v>18</v>
      </c>
      <c r="F135" t="s">
        <v>14</v>
      </c>
      <c r="G135" s="5">
        <v>19862.5</v>
      </c>
      <c r="H135" s="190" t="str">
        <f t="shared" si="2"/>
        <v>CDI/CDD/CSS</v>
      </c>
    </row>
    <row r="136" spans="1:8" x14ac:dyDescent="0.25">
      <c r="A136" s="192">
        <v>202209</v>
      </c>
      <c r="B136" s="97" t="s">
        <v>255</v>
      </c>
      <c r="C136" s="97">
        <v>323</v>
      </c>
      <c r="D136" t="s">
        <v>458</v>
      </c>
      <c r="E136" s="97" t="s">
        <v>18</v>
      </c>
      <c r="F136" t="s">
        <v>12</v>
      </c>
      <c r="G136" s="5">
        <v>9049.9399999999987</v>
      </c>
      <c r="H136" s="190" t="str">
        <f t="shared" si="2"/>
        <v>CDI/CDD/CSS</v>
      </c>
    </row>
    <row r="137" spans="1:8" x14ac:dyDescent="0.25">
      <c r="A137" s="192">
        <v>202209</v>
      </c>
      <c r="B137" s="97" t="s">
        <v>255</v>
      </c>
      <c r="C137" s="97">
        <v>323</v>
      </c>
      <c r="D137" t="s">
        <v>458</v>
      </c>
      <c r="E137" s="97" t="s">
        <v>18</v>
      </c>
      <c r="F137" t="s">
        <v>457</v>
      </c>
      <c r="G137" s="5">
        <v>6500.7999999999993</v>
      </c>
      <c r="H137" s="190" t="str">
        <f t="shared" si="2"/>
        <v>CDI/CDD/CSS</v>
      </c>
    </row>
    <row r="138" spans="1:8" x14ac:dyDescent="0.25">
      <c r="A138" s="192">
        <v>202209</v>
      </c>
      <c r="B138" s="97" t="s">
        <v>255</v>
      </c>
      <c r="C138" s="97">
        <v>324</v>
      </c>
      <c r="D138" t="s">
        <v>456</v>
      </c>
      <c r="E138" s="97" t="s">
        <v>16</v>
      </c>
      <c r="F138" t="s">
        <v>22</v>
      </c>
      <c r="G138" s="5">
        <v>148833.63</v>
      </c>
      <c r="H138" s="190" t="str">
        <f t="shared" si="2"/>
        <v>CDI/CDD/CSS</v>
      </c>
    </row>
    <row r="139" spans="1:8" x14ac:dyDescent="0.25">
      <c r="A139" s="192">
        <v>202209</v>
      </c>
      <c r="B139" s="97" t="s">
        <v>255</v>
      </c>
      <c r="C139" s="97">
        <v>324</v>
      </c>
      <c r="D139" t="s">
        <v>456</v>
      </c>
      <c r="E139" s="97" t="s">
        <v>16</v>
      </c>
      <c r="F139" t="s">
        <v>20</v>
      </c>
      <c r="G139" s="5">
        <v>70367.89</v>
      </c>
      <c r="H139" s="190" t="str">
        <f t="shared" si="2"/>
        <v>CDI/CDD/CSS</v>
      </c>
    </row>
    <row r="140" spans="1:8" x14ac:dyDescent="0.25">
      <c r="A140" s="192">
        <v>202209</v>
      </c>
      <c r="B140" s="97" t="s">
        <v>255</v>
      </c>
      <c r="C140" s="97">
        <v>324</v>
      </c>
      <c r="D140" t="s">
        <v>456</v>
      </c>
      <c r="E140" s="97" t="s">
        <v>16</v>
      </c>
      <c r="F140" t="s">
        <v>16</v>
      </c>
      <c r="G140" s="5">
        <v>3497900.9500000034</v>
      </c>
      <c r="H140" s="190" t="str">
        <f t="shared" si="2"/>
        <v>CDI/CDD/CSS</v>
      </c>
    </row>
    <row r="141" spans="1:8" x14ac:dyDescent="0.25">
      <c r="A141" s="192">
        <v>202209</v>
      </c>
      <c r="B141" s="97" t="s">
        <v>255</v>
      </c>
      <c r="C141" s="97">
        <v>324</v>
      </c>
      <c r="D141" t="s">
        <v>458</v>
      </c>
      <c r="E141" s="97" t="s">
        <v>16</v>
      </c>
      <c r="F141" t="s">
        <v>22</v>
      </c>
      <c r="G141" s="5">
        <v>17192.170000000002</v>
      </c>
      <c r="H141" s="190" t="str">
        <f t="shared" si="2"/>
        <v>CDI/CDD/CSS</v>
      </c>
    </row>
    <row r="142" spans="1:8" x14ac:dyDescent="0.25">
      <c r="A142" s="192">
        <v>202209</v>
      </c>
      <c r="B142" s="97" t="s">
        <v>255</v>
      </c>
      <c r="C142" s="97">
        <v>324</v>
      </c>
      <c r="D142" t="s">
        <v>458</v>
      </c>
      <c r="E142" s="97" t="s">
        <v>16</v>
      </c>
      <c r="F142" t="s">
        <v>20</v>
      </c>
      <c r="G142" s="5">
        <v>103206.51</v>
      </c>
      <c r="H142" s="190" t="str">
        <f t="shared" si="2"/>
        <v>CDI/CDD/CSS</v>
      </c>
    </row>
    <row r="143" spans="1:8" x14ac:dyDescent="0.25">
      <c r="A143" s="192">
        <v>202209</v>
      </c>
      <c r="B143" s="97" t="s">
        <v>255</v>
      </c>
      <c r="C143" s="97">
        <v>324</v>
      </c>
      <c r="D143" t="s">
        <v>458</v>
      </c>
      <c r="E143" s="97" t="s">
        <v>16</v>
      </c>
      <c r="F143" t="s">
        <v>16</v>
      </c>
      <c r="G143" s="5">
        <v>2530321.0300000012</v>
      </c>
      <c r="H143" s="190" t="str">
        <f t="shared" si="2"/>
        <v>CDI/CDD/CSS</v>
      </c>
    </row>
    <row r="144" spans="1:8" x14ac:dyDescent="0.25">
      <c r="A144" s="192">
        <v>202209</v>
      </c>
      <c r="B144" s="97" t="s">
        <v>255</v>
      </c>
      <c r="C144" s="97">
        <v>324</v>
      </c>
      <c r="D144" t="s">
        <v>458</v>
      </c>
      <c r="E144" s="97" t="s">
        <v>16</v>
      </c>
      <c r="F144" t="s">
        <v>14</v>
      </c>
      <c r="G144" s="5">
        <v>8686</v>
      </c>
      <c r="H144" s="190" t="str">
        <f t="shared" si="2"/>
        <v>CDI/CDD/CSS</v>
      </c>
    </row>
    <row r="145" spans="1:8" x14ac:dyDescent="0.25">
      <c r="A145" s="192">
        <v>202209</v>
      </c>
      <c r="B145" s="97" t="s">
        <v>255</v>
      </c>
      <c r="C145" s="97">
        <v>324</v>
      </c>
      <c r="D145" t="s">
        <v>220</v>
      </c>
      <c r="E145" s="97" t="s">
        <v>166</v>
      </c>
      <c r="F145" t="s">
        <v>16</v>
      </c>
      <c r="G145" s="5">
        <v>119057.48999999999</v>
      </c>
      <c r="H145" s="190" t="str">
        <f t="shared" si="2"/>
        <v>CDI/CDD/CSS</v>
      </c>
    </row>
    <row r="146" spans="1:8" x14ac:dyDescent="0.25">
      <c r="A146" s="192">
        <v>202209</v>
      </c>
      <c r="B146" s="97" t="s">
        <v>255</v>
      </c>
      <c r="C146" s="97">
        <v>325</v>
      </c>
      <c r="D146" t="s">
        <v>456</v>
      </c>
      <c r="E146" s="97" t="s">
        <v>14</v>
      </c>
      <c r="F146" t="s">
        <v>14</v>
      </c>
      <c r="G146" s="5">
        <v>1372241.2199999997</v>
      </c>
      <c r="H146" s="190" t="str">
        <f t="shared" si="2"/>
        <v>CDI/CDD/CSS</v>
      </c>
    </row>
    <row r="147" spans="1:8" x14ac:dyDescent="0.25">
      <c r="A147" s="192">
        <v>202209</v>
      </c>
      <c r="B147" s="97" t="s">
        <v>255</v>
      </c>
      <c r="C147" s="97">
        <v>325</v>
      </c>
      <c r="D147" t="s">
        <v>458</v>
      </c>
      <c r="E147" s="97" t="s">
        <v>14</v>
      </c>
      <c r="F147" t="s">
        <v>14</v>
      </c>
      <c r="G147" s="5">
        <v>3858542.0799999987</v>
      </c>
      <c r="H147" s="190" t="str">
        <f t="shared" si="2"/>
        <v>CDI/CDD/CSS</v>
      </c>
    </row>
    <row r="148" spans="1:8" x14ac:dyDescent="0.25">
      <c r="A148" s="192">
        <v>202209</v>
      </c>
      <c r="B148" s="97" t="s">
        <v>255</v>
      </c>
      <c r="C148" s="97">
        <v>325</v>
      </c>
      <c r="D148" t="s">
        <v>458</v>
      </c>
      <c r="E148" s="97" t="s">
        <v>14</v>
      </c>
      <c r="F148" t="s">
        <v>12</v>
      </c>
      <c r="G148" s="5">
        <v>24365.119999999999</v>
      </c>
      <c r="H148" s="190" t="str">
        <f t="shared" si="2"/>
        <v>CDI/CDD/CSS</v>
      </c>
    </row>
    <row r="149" spans="1:8" x14ac:dyDescent="0.25">
      <c r="A149" s="192">
        <v>202209</v>
      </c>
      <c r="B149" s="97" t="s">
        <v>255</v>
      </c>
      <c r="C149" s="97">
        <v>326</v>
      </c>
      <c r="D149" t="s">
        <v>456</v>
      </c>
      <c r="E149" s="97" t="s">
        <v>12</v>
      </c>
      <c r="F149" t="s">
        <v>12</v>
      </c>
      <c r="G149" s="5">
        <v>473418.23999999993</v>
      </c>
      <c r="H149" s="190" t="str">
        <f t="shared" si="2"/>
        <v>CDI/CDD/CSS</v>
      </c>
    </row>
    <row r="150" spans="1:8" x14ac:dyDescent="0.25">
      <c r="A150" s="192">
        <v>202209</v>
      </c>
      <c r="B150" s="97" t="s">
        <v>255</v>
      </c>
      <c r="C150" s="97">
        <v>326</v>
      </c>
      <c r="D150" t="s">
        <v>456</v>
      </c>
      <c r="E150" s="97" t="s">
        <v>12</v>
      </c>
      <c r="F150" t="s">
        <v>457</v>
      </c>
      <c r="G150" s="5">
        <v>9542.7799999999988</v>
      </c>
      <c r="H150" s="190" t="str">
        <f t="shared" si="2"/>
        <v>CDI/CDD/CSS</v>
      </c>
    </row>
    <row r="151" spans="1:8" x14ac:dyDescent="0.25">
      <c r="A151" s="192">
        <v>202209</v>
      </c>
      <c r="B151" s="97" t="s">
        <v>255</v>
      </c>
      <c r="C151" s="97">
        <v>326</v>
      </c>
      <c r="D151" t="s">
        <v>458</v>
      </c>
      <c r="E151" s="97" t="s">
        <v>12</v>
      </c>
      <c r="F151" t="s">
        <v>14</v>
      </c>
      <c r="G151" s="5">
        <v>20927.32</v>
      </c>
      <c r="H151" s="190" t="str">
        <f t="shared" si="2"/>
        <v>CDI/CDD/CSS</v>
      </c>
    </row>
    <row r="152" spans="1:8" x14ac:dyDescent="0.25">
      <c r="A152" s="192">
        <v>202209</v>
      </c>
      <c r="B152" s="97" t="s">
        <v>255</v>
      </c>
      <c r="C152" s="97">
        <v>326</v>
      </c>
      <c r="D152" t="s">
        <v>458</v>
      </c>
      <c r="E152" s="97" t="s">
        <v>12</v>
      </c>
      <c r="F152" t="s">
        <v>12</v>
      </c>
      <c r="G152" s="5">
        <v>5843250.129999998</v>
      </c>
      <c r="H152" s="190" t="str">
        <f t="shared" si="2"/>
        <v>CDI/CDD/CSS</v>
      </c>
    </row>
    <row r="153" spans="1:8" x14ac:dyDescent="0.25">
      <c r="A153" s="192">
        <v>202209</v>
      </c>
      <c r="B153" s="97" t="s">
        <v>255</v>
      </c>
      <c r="C153" s="97">
        <v>326</v>
      </c>
      <c r="D153" t="s">
        <v>458</v>
      </c>
      <c r="E153" s="97" t="s">
        <v>12</v>
      </c>
      <c r="F153" t="s">
        <v>10</v>
      </c>
      <c r="G153" s="5">
        <v>16104.109999999999</v>
      </c>
      <c r="H153" s="190" t="str">
        <f t="shared" si="2"/>
        <v>CDI/CDD/CSS</v>
      </c>
    </row>
    <row r="154" spans="1:8" x14ac:dyDescent="0.25">
      <c r="A154" s="192">
        <v>202209</v>
      </c>
      <c r="B154" s="97" t="s">
        <v>255</v>
      </c>
      <c r="C154" s="97">
        <v>327</v>
      </c>
      <c r="D154" t="s">
        <v>456</v>
      </c>
      <c r="E154" s="97" t="s">
        <v>10</v>
      </c>
      <c r="F154" t="s">
        <v>10</v>
      </c>
      <c r="G154" s="5">
        <v>406664.6999999999</v>
      </c>
      <c r="H154" s="190" t="str">
        <f t="shared" si="2"/>
        <v>CDI/CDD/CSS</v>
      </c>
    </row>
    <row r="155" spans="1:8" x14ac:dyDescent="0.25">
      <c r="A155" s="192">
        <v>202209</v>
      </c>
      <c r="B155" s="97" t="s">
        <v>255</v>
      </c>
      <c r="C155" s="97">
        <v>327</v>
      </c>
      <c r="D155" t="s">
        <v>458</v>
      </c>
      <c r="E155" s="97" t="s">
        <v>10</v>
      </c>
      <c r="F155" t="s">
        <v>22</v>
      </c>
      <c r="G155" s="5">
        <v>9701.7999999999993</v>
      </c>
      <c r="H155" s="190" t="str">
        <f t="shared" si="2"/>
        <v>CDI/CDD/CSS</v>
      </c>
    </row>
    <row r="156" spans="1:8" x14ac:dyDescent="0.25">
      <c r="A156" s="192">
        <v>202209</v>
      </c>
      <c r="B156" s="97" t="s">
        <v>255</v>
      </c>
      <c r="C156" s="97">
        <v>327</v>
      </c>
      <c r="D156" t="s">
        <v>458</v>
      </c>
      <c r="E156" s="97" t="s">
        <v>10</v>
      </c>
      <c r="F156" t="s">
        <v>12</v>
      </c>
      <c r="G156" s="5">
        <v>57831.46</v>
      </c>
      <c r="H156" s="190" t="str">
        <f t="shared" si="2"/>
        <v>CDI/CDD/CSS</v>
      </c>
    </row>
    <row r="157" spans="1:8" x14ac:dyDescent="0.25">
      <c r="A157" s="192">
        <v>202209</v>
      </c>
      <c r="B157" s="97" t="s">
        <v>255</v>
      </c>
      <c r="C157" s="97">
        <v>327</v>
      </c>
      <c r="D157" t="s">
        <v>458</v>
      </c>
      <c r="E157" s="97" t="s">
        <v>10</v>
      </c>
      <c r="F157" t="s">
        <v>10</v>
      </c>
      <c r="G157" s="5">
        <v>3797005.4400000004</v>
      </c>
      <c r="H157" s="190" t="str">
        <f t="shared" si="2"/>
        <v>CDI/CDD/CSS</v>
      </c>
    </row>
    <row r="158" spans="1:8" x14ac:dyDescent="0.25">
      <c r="A158" s="192">
        <v>202209</v>
      </c>
      <c r="B158" s="97" t="s">
        <v>255</v>
      </c>
      <c r="C158" s="97">
        <v>328</v>
      </c>
      <c r="D158" t="s">
        <v>456</v>
      </c>
      <c r="E158" s="97" t="s">
        <v>8</v>
      </c>
      <c r="F158" t="s">
        <v>8</v>
      </c>
      <c r="G158" s="5">
        <v>669081.22</v>
      </c>
      <c r="H158" s="190" t="str">
        <f t="shared" si="2"/>
        <v>CDI/CDD/CSS</v>
      </c>
    </row>
    <row r="159" spans="1:8" x14ac:dyDescent="0.25">
      <c r="A159" s="192">
        <v>202209</v>
      </c>
      <c r="B159" s="97" t="s">
        <v>255</v>
      </c>
      <c r="C159" s="97">
        <v>328</v>
      </c>
      <c r="D159" t="s">
        <v>458</v>
      </c>
      <c r="E159" s="97" t="s">
        <v>8</v>
      </c>
      <c r="F159" t="s">
        <v>22</v>
      </c>
      <c r="G159" s="5">
        <v>66034.34</v>
      </c>
      <c r="H159" s="190" t="str">
        <f t="shared" si="2"/>
        <v>CDI/CDD/CSS</v>
      </c>
    </row>
    <row r="160" spans="1:8" x14ac:dyDescent="0.25">
      <c r="A160" s="192">
        <v>202209</v>
      </c>
      <c r="B160" s="97" t="s">
        <v>255</v>
      </c>
      <c r="C160" s="97">
        <v>328</v>
      </c>
      <c r="D160" t="s">
        <v>458</v>
      </c>
      <c r="E160" s="97" t="s">
        <v>8</v>
      </c>
      <c r="F160" t="s">
        <v>16</v>
      </c>
      <c r="G160" s="5">
        <v>9595</v>
      </c>
      <c r="H160" s="190" t="str">
        <f t="shared" si="2"/>
        <v>CDI/CDD/CSS</v>
      </c>
    </row>
    <row r="161" spans="1:8" x14ac:dyDescent="0.25">
      <c r="A161" s="192">
        <v>202209</v>
      </c>
      <c r="B161" s="97" t="s">
        <v>255</v>
      </c>
      <c r="C161" s="97">
        <v>328</v>
      </c>
      <c r="D161" t="s">
        <v>458</v>
      </c>
      <c r="E161" s="97" t="s">
        <v>8</v>
      </c>
      <c r="F161" t="s">
        <v>8</v>
      </c>
      <c r="G161" s="5">
        <v>1935011.2599999991</v>
      </c>
      <c r="H161" s="190" t="str">
        <f t="shared" si="2"/>
        <v>CDI/CDD/CSS</v>
      </c>
    </row>
    <row r="162" spans="1:8" hidden="1" x14ac:dyDescent="0.25">
      <c r="A162" s="192">
        <v>202209</v>
      </c>
      <c r="B162" s="97" t="s">
        <v>263</v>
      </c>
      <c r="C162" s="97">
        <v>321</v>
      </c>
      <c r="D162" t="s">
        <v>456</v>
      </c>
      <c r="E162" s="97" t="s">
        <v>22</v>
      </c>
      <c r="F162" t="s">
        <v>22</v>
      </c>
      <c r="G162" s="5">
        <v>760315.99999999988</v>
      </c>
      <c r="H162" s="190" t="str">
        <f t="shared" si="2"/>
        <v>CDI/CDD/CSS</v>
      </c>
    </row>
    <row r="163" spans="1:8" hidden="1" x14ac:dyDescent="0.25">
      <c r="A163" s="192">
        <v>202209</v>
      </c>
      <c r="B163" s="97" t="s">
        <v>263</v>
      </c>
      <c r="C163" s="97">
        <v>321</v>
      </c>
      <c r="D163" t="s">
        <v>456</v>
      </c>
      <c r="E163" s="97" t="s">
        <v>22</v>
      </c>
      <c r="F163" t="s">
        <v>16</v>
      </c>
      <c r="G163" s="5">
        <v>17866.599999999999</v>
      </c>
      <c r="H163" s="190" t="str">
        <f t="shared" si="2"/>
        <v>CDI/CDD/CSS</v>
      </c>
    </row>
    <row r="164" spans="1:8" hidden="1" x14ac:dyDescent="0.25">
      <c r="A164" s="192">
        <v>202209</v>
      </c>
      <c r="B164" s="97" t="s">
        <v>263</v>
      </c>
      <c r="C164" s="97">
        <v>321</v>
      </c>
      <c r="D164" t="s">
        <v>456</v>
      </c>
      <c r="E164" s="97" t="s">
        <v>22</v>
      </c>
      <c r="F164" t="s">
        <v>10</v>
      </c>
      <c r="G164" s="5">
        <v>942</v>
      </c>
      <c r="H164" s="190" t="str">
        <f t="shared" si="2"/>
        <v>CDI/CDD/CSS</v>
      </c>
    </row>
    <row r="165" spans="1:8" hidden="1" x14ac:dyDescent="0.25">
      <c r="A165" s="192">
        <v>202209</v>
      </c>
      <c r="B165" s="97" t="s">
        <v>263</v>
      </c>
      <c r="C165" s="97">
        <v>321</v>
      </c>
      <c r="D165" t="s">
        <v>458</v>
      </c>
      <c r="E165" s="97" t="s">
        <v>22</v>
      </c>
      <c r="F165" t="s">
        <v>22</v>
      </c>
      <c r="G165" s="5">
        <v>4023306.7999999966</v>
      </c>
      <c r="H165" s="190" t="str">
        <f t="shared" si="2"/>
        <v>CDI/CDD/CSS</v>
      </c>
    </row>
    <row r="166" spans="1:8" hidden="1" x14ac:dyDescent="0.25">
      <c r="A166" s="192">
        <v>202209</v>
      </c>
      <c r="B166" s="97" t="s">
        <v>263</v>
      </c>
      <c r="C166" s="97">
        <v>321</v>
      </c>
      <c r="D166" t="s">
        <v>458</v>
      </c>
      <c r="E166" s="97" t="s">
        <v>22</v>
      </c>
      <c r="F166" t="s">
        <v>20</v>
      </c>
      <c r="G166" s="5">
        <v>16233.8</v>
      </c>
      <c r="H166" s="190" t="str">
        <f t="shared" si="2"/>
        <v>CDI/CDD/CSS</v>
      </c>
    </row>
    <row r="167" spans="1:8" hidden="1" x14ac:dyDescent="0.25">
      <c r="A167" s="192">
        <v>202209</v>
      </c>
      <c r="B167" s="97" t="s">
        <v>263</v>
      </c>
      <c r="C167" s="97">
        <v>321</v>
      </c>
      <c r="D167" t="s">
        <v>458</v>
      </c>
      <c r="E167" s="97" t="s">
        <v>22</v>
      </c>
      <c r="F167" t="s">
        <v>18</v>
      </c>
      <c r="G167" s="5">
        <v>5777.6</v>
      </c>
      <c r="H167" s="190" t="str">
        <f t="shared" si="2"/>
        <v>CDI/CDD/CSS</v>
      </c>
    </row>
    <row r="168" spans="1:8" hidden="1" x14ac:dyDescent="0.25">
      <c r="A168" s="192">
        <v>202209</v>
      </c>
      <c r="B168" s="97" t="s">
        <v>263</v>
      </c>
      <c r="C168" s="97">
        <v>321</v>
      </c>
      <c r="D168" t="s">
        <v>458</v>
      </c>
      <c r="E168" s="97" t="s">
        <v>22</v>
      </c>
      <c r="F168" t="s">
        <v>16</v>
      </c>
      <c r="G168" s="5">
        <v>88610.799999999988</v>
      </c>
      <c r="H168" s="190" t="str">
        <f t="shared" si="2"/>
        <v>CDI/CDD/CSS</v>
      </c>
    </row>
    <row r="169" spans="1:8" hidden="1" x14ac:dyDescent="0.25">
      <c r="A169" s="192">
        <v>202209</v>
      </c>
      <c r="B169" s="97" t="s">
        <v>263</v>
      </c>
      <c r="C169" s="97">
        <v>321</v>
      </c>
      <c r="D169" t="s">
        <v>458</v>
      </c>
      <c r="E169" s="97" t="s">
        <v>22</v>
      </c>
      <c r="F169" t="s">
        <v>14</v>
      </c>
      <c r="G169" s="5">
        <v>7441.7999999999993</v>
      </c>
      <c r="H169" s="190" t="str">
        <f t="shared" si="2"/>
        <v>CDI/CDD/CSS</v>
      </c>
    </row>
    <row r="170" spans="1:8" hidden="1" x14ac:dyDescent="0.25">
      <c r="A170" s="192">
        <v>202209</v>
      </c>
      <c r="B170" s="97" t="s">
        <v>263</v>
      </c>
      <c r="C170" s="97">
        <v>321</v>
      </c>
      <c r="D170" t="s">
        <v>458</v>
      </c>
      <c r="E170" s="97" t="s">
        <v>22</v>
      </c>
      <c r="F170" t="s">
        <v>10</v>
      </c>
      <c r="G170" s="5">
        <v>0</v>
      </c>
      <c r="H170" s="190" t="str">
        <f t="shared" si="2"/>
        <v>CDI/CDD/CSS</v>
      </c>
    </row>
    <row r="171" spans="1:8" hidden="1" x14ac:dyDescent="0.25">
      <c r="A171" s="192">
        <v>202209</v>
      </c>
      <c r="B171" s="97" t="s">
        <v>263</v>
      </c>
      <c r="C171" s="97">
        <v>321</v>
      </c>
      <c r="D171" t="s">
        <v>458</v>
      </c>
      <c r="E171" s="97" t="s">
        <v>22</v>
      </c>
      <c r="F171" t="s">
        <v>8</v>
      </c>
      <c r="G171" s="5">
        <v>19344.599999999995</v>
      </c>
      <c r="H171" s="190" t="str">
        <f t="shared" si="2"/>
        <v>CDI/CDD/CSS</v>
      </c>
    </row>
    <row r="172" spans="1:8" hidden="1" x14ac:dyDescent="0.25">
      <c r="A172" s="192">
        <v>202209</v>
      </c>
      <c r="B172" s="97" t="s">
        <v>263</v>
      </c>
      <c r="C172" s="97">
        <v>321</v>
      </c>
      <c r="D172" t="s">
        <v>458</v>
      </c>
      <c r="E172" s="97" t="s">
        <v>22</v>
      </c>
      <c r="F172" t="s">
        <v>457</v>
      </c>
      <c r="G172" s="5">
        <v>1852.6</v>
      </c>
      <c r="H172" s="190" t="str">
        <f t="shared" si="2"/>
        <v>CDI/CDD/CSS</v>
      </c>
    </row>
    <row r="173" spans="1:8" hidden="1" x14ac:dyDescent="0.25">
      <c r="A173" s="192">
        <v>202209</v>
      </c>
      <c r="B173" s="97" t="s">
        <v>263</v>
      </c>
      <c r="C173" s="97">
        <v>321</v>
      </c>
      <c r="D173" t="s">
        <v>220</v>
      </c>
      <c r="E173" s="97" t="s">
        <v>152</v>
      </c>
      <c r="F173" t="s">
        <v>22</v>
      </c>
      <c r="G173" s="5">
        <v>14538.2</v>
      </c>
      <c r="H173" s="190" t="str">
        <f t="shared" si="2"/>
        <v>CDI/CDD/CSS</v>
      </c>
    </row>
    <row r="174" spans="1:8" hidden="1" x14ac:dyDescent="0.25">
      <c r="A174" s="192">
        <v>202209</v>
      </c>
      <c r="B174" s="97" t="s">
        <v>263</v>
      </c>
      <c r="C174" s="97">
        <v>321</v>
      </c>
      <c r="D174" t="s">
        <v>220</v>
      </c>
      <c r="E174" s="97" t="s">
        <v>152</v>
      </c>
      <c r="F174" t="s">
        <v>16</v>
      </c>
      <c r="G174" s="5">
        <v>62.8</v>
      </c>
      <c r="H174" s="190" t="str">
        <f t="shared" si="2"/>
        <v>CDI/CDD/CSS</v>
      </c>
    </row>
    <row r="175" spans="1:8" hidden="1" x14ac:dyDescent="0.25">
      <c r="A175" s="192">
        <v>202209</v>
      </c>
      <c r="B175" s="97" t="s">
        <v>263</v>
      </c>
      <c r="C175" s="97">
        <v>322</v>
      </c>
      <c r="D175" t="s">
        <v>456</v>
      </c>
      <c r="E175" s="97" t="s">
        <v>20</v>
      </c>
      <c r="F175" t="s">
        <v>20</v>
      </c>
      <c r="G175" s="5">
        <v>67230.599999999991</v>
      </c>
      <c r="H175" s="190" t="str">
        <f t="shared" si="2"/>
        <v>CDI/CDD/CSS</v>
      </c>
    </row>
    <row r="176" spans="1:8" hidden="1" x14ac:dyDescent="0.25">
      <c r="A176" s="192">
        <v>202209</v>
      </c>
      <c r="B176" s="97" t="s">
        <v>263</v>
      </c>
      <c r="C176" s="97">
        <v>322</v>
      </c>
      <c r="D176" t="s">
        <v>456</v>
      </c>
      <c r="E176" s="97" t="s">
        <v>20</v>
      </c>
      <c r="F176" t="s">
        <v>16</v>
      </c>
      <c r="G176" s="5">
        <v>2292.1999999999998</v>
      </c>
      <c r="H176" s="190" t="str">
        <f t="shared" si="2"/>
        <v>CDI/CDD/CSS</v>
      </c>
    </row>
    <row r="177" spans="1:8" hidden="1" x14ac:dyDescent="0.25">
      <c r="A177" s="192">
        <v>202209</v>
      </c>
      <c r="B177" s="97" t="s">
        <v>263</v>
      </c>
      <c r="C177" s="97">
        <v>322</v>
      </c>
      <c r="D177" t="s">
        <v>458</v>
      </c>
      <c r="E177" s="97" t="s">
        <v>20</v>
      </c>
      <c r="F177" t="s">
        <v>22</v>
      </c>
      <c r="G177" s="5">
        <v>33598</v>
      </c>
      <c r="H177" s="190" t="str">
        <f t="shared" si="2"/>
        <v>CDI/CDD/CSS</v>
      </c>
    </row>
    <row r="178" spans="1:8" hidden="1" x14ac:dyDescent="0.25">
      <c r="A178" s="192">
        <v>202209</v>
      </c>
      <c r="B178" s="97" t="s">
        <v>263</v>
      </c>
      <c r="C178" s="97">
        <v>322</v>
      </c>
      <c r="D178" t="s">
        <v>458</v>
      </c>
      <c r="E178" s="97" t="s">
        <v>20</v>
      </c>
      <c r="F178" t="s">
        <v>20</v>
      </c>
      <c r="G178" s="5">
        <v>1660370</v>
      </c>
      <c r="H178" s="190" t="str">
        <f t="shared" si="2"/>
        <v>CDI/CDD/CSS</v>
      </c>
    </row>
    <row r="179" spans="1:8" hidden="1" x14ac:dyDescent="0.25">
      <c r="A179" s="192">
        <v>202209</v>
      </c>
      <c r="B179" s="97" t="s">
        <v>263</v>
      </c>
      <c r="C179" s="97">
        <v>322</v>
      </c>
      <c r="D179" t="s">
        <v>458</v>
      </c>
      <c r="E179" s="97" t="s">
        <v>20</v>
      </c>
      <c r="F179" t="s">
        <v>18</v>
      </c>
      <c r="G179" s="5">
        <v>690.8</v>
      </c>
      <c r="H179" s="190" t="str">
        <f t="shared" si="2"/>
        <v>CDI/CDD/CSS</v>
      </c>
    </row>
    <row r="180" spans="1:8" hidden="1" x14ac:dyDescent="0.25">
      <c r="A180" s="192">
        <v>202209</v>
      </c>
      <c r="B180" s="97" t="s">
        <v>263</v>
      </c>
      <c r="C180" s="97">
        <v>322</v>
      </c>
      <c r="D180" t="s">
        <v>458</v>
      </c>
      <c r="E180" s="97" t="s">
        <v>20</v>
      </c>
      <c r="F180" t="s">
        <v>16</v>
      </c>
      <c r="G180" s="5">
        <v>83075.599999999991</v>
      </c>
      <c r="H180" s="190" t="str">
        <f t="shared" si="2"/>
        <v>CDI/CDD/CSS</v>
      </c>
    </row>
    <row r="181" spans="1:8" hidden="1" x14ac:dyDescent="0.25">
      <c r="A181" s="192">
        <v>202209</v>
      </c>
      <c r="B181" s="97" t="s">
        <v>263</v>
      </c>
      <c r="C181" s="97">
        <v>322</v>
      </c>
      <c r="D181" t="s">
        <v>458</v>
      </c>
      <c r="E181" s="97" t="s">
        <v>20</v>
      </c>
      <c r="F181" t="s">
        <v>10</v>
      </c>
      <c r="G181" s="5">
        <v>2292.1999999999998</v>
      </c>
      <c r="H181" s="190" t="str">
        <f t="shared" si="2"/>
        <v>CDI/CDD/CSS</v>
      </c>
    </row>
    <row r="182" spans="1:8" hidden="1" x14ac:dyDescent="0.25">
      <c r="A182" s="192">
        <v>202209</v>
      </c>
      <c r="B182" s="97" t="s">
        <v>263</v>
      </c>
      <c r="C182" s="97">
        <v>323</v>
      </c>
      <c r="D182" t="s">
        <v>458</v>
      </c>
      <c r="E182" s="97" t="s">
        <v>18</v>
      </c>
      <c r="F182" t="s">
        <v>22</v>
      </c>
      <c r="G182" s="5">
        <v>2388.1999999999998</v>
      </c>
      <c r="H182" s="190" t="str">
        <f t="shared" si="2"/>
        <v>CDI/CDD/CSS</v>
      </c>
    </row>
    <row r="183" spans="1:8" hidden="1" x14ac:dyDescent="0.25">
      <c r="A183" s="192">
        <v>202209</v>
      </c>
      <c r="B183" s="97" t="s">
        <v>263</v>
      </c>
      <c r="C183" s="97">
        <v>323</v>
      </c>
      <c r="D183" t="s">
        <v>458</v>
      </c>
      <c r="E183" s="97" t="s">
        <v>18</v>
      </c>
      <c r="F183" t="s">
        <v>18</v>
      </c>
      <c r="G183" s="5">
        <v>585453.6</v>
      </c>
      <c r="H183" s="190" t="str">
        <f t="shared" si="2"/>
        <v>CDI/CDD/CSS</v>
      </c>
    </row>
    <row r="184" spans="1:8" hidden="1" x14ac:dyDescent="0.25">
      <c r="A184" s="192">
        <v>202209</v>
      </c>
      <c r="B184" s="97" t="s">
        <v>263</v>
      </c>
      <c r="C184" s="97">
        <v>323</v>
      </c>
      <c r="D184" t="s">
        <v>458</v>
      </c>
      <c r="E184" s="97" t="s">
        <v>18</v>
      </c>
      <c r="F184" t="s">
        <v>16</v>
      </c>
      <c r="G184" s="5">
        <v>3830.8</v>
      </c>
      <c r="H184" s="190" t="str">
        <f t="shared" si="2"/>
        <v>CDI/CDD/CSS</v>
      </c>
    </row>
    <row r="185" spans="1:8" hidden="1" x14ac:dyDescent="0.25">
      <c r="A185" s="192">
        <v>202209</v>
      </c>
      <c r="B185" s="97" t="s">
        <v>263</v>
      </c>
      <c r="C185" s="97">
        <v>323</v>
      </c>
      <c r="D185" t="s">
        <v>458</v>
      </c>
      <c r="E185" s="97" t="s">
        <v>18</v>
      </c>
      <c r="F185" t="s">
        <v>14</v>
      </c>
      <c r="G185" s="5">
        <v>97690.8</v>
      </c>
      <c r="H185" s="190" t="str">
        <f t="shared" si="2"/>
        <v>CDI/CDD/CSS</v>
      </c>
    </row>
    <row r="186" spans="1:8" hidden="1" x14ac:dyDescent="0.25">
      <c r="A186" s="192">
        <v>202209</v>
      </c>
      <c r="B186" s="97" t="s">
        <v>263</v>
      </c>
      <c r="C186" s="97">
        <v>323</v>
      </c>
      <c r="D186" t="s">
        <v>458</v>
      </c>
      <c r="E186" s="97" t="s">
        <v>18</v>
      </c>
      <c r="F186" t="s">
        <v>12</v>
      </c>
      <c r="G186" s="5">
        <v>2157.1999999999998</v>
      </c>
      <c r="H186" s="190" t="str">
        <f t="shared" si="2"/>
        <v>CDI/CDD/CSS</v>
      </c>
    </row>
    <row r="187" spans="1:8" hidden="1" x14ac:dyDescent="0.25">
      <c r="A187" s="192">
        <v>202209</v>
      </c>
      <c r="B187" s="97" t="s">
        <v>263</v>
      </c>
      <c r="C187" s="97">
        <v>324</v>
      </c>
      <c r="D187" t="s">
        <v>456</v>
      </c>
      <c r="E187" s="97" t="s">
        <v>16</v>
      </c>
      <c r="F187" t="s">
        <v>22</v>
      </c>
      <c r="G187" s="5">
        <v>12434.400000000001</v>
      </c>
      <c r="H187" s="190" t="str">
        <f t="shared" si="2"/>
        <v>CDI/CDD/CSS</v>
      </c>
    </row>
    <row r="188" spans="1:8" hidden="1" x14ac:dyDescent="0.25">
      <c r="A188" s="192">
        <v>202209</v>
      </c>
      <c r="B188" s="97" t="s">
        <v>263</v>
      </c>
      <c r="C188" s="97">
        <v>324</v>
      </c>
      <c r="D188" t="s">
        <v>456</v>
      </c>
      <c r="E188" s="97" t="s">
        <v>16</v>
      </c>
      <c r="F188" t="s">
        <v>16</v>
      </c>
      <c r="G188" s="5">
        <v>492572.2</v>
      </c>
      <c r="H188" s="190" t="str">
        <f t="shared" si="2"/>
        <v>CDI/CDD/CSS</v>
      </c>
    </row>
    <row r="189" spans="1:8" hidden="1" x14ac:dyDescent="0.25">
      <c r="A189" s="192">
        <v>202209</v>
      </c>
      <c r="B189" s="97" t="s">
        <v>263</v>
      </c>
      <c r="C189" s="97">
        <v>324</v>
      </c>
      <c r="D189" t="s">
        <v>456</v>
      </c>
      <c r="E189" s="97" t="s">
        <v>16</v>
      </c>
      <c r="F189" t="s">
        <v>12</v>
      </c>
      <c r="G189" s="5">
        <v>3045.7999999999997</v>
      </c>
      <c r="H189" s="190" t="str">
        <f t="shared" si="2"/>
        <v>CDI/CDD/CSS</v>
      </c>
    </row>
    <row r="190" spans="1:8" hidden="1" x14ac:dyDescent="0.25">
      <c r="A190" s="192">
        <v>202209</v>
      </c>
      <c r="B190" s="97" t="s">
        <v>263</v>
      </c>
      <c r="C190" s="97">
        <v>324</v>
      </c>
      <c r="D190" t="s">
        <v>458</v>
      </c>
      <c r="E190" s="97" t="s">
        <v>16</v>
      </c>
      <c r="F190" t="s">
        <v>22</v>
      </c>
      <c r="G190" s="5">
        <v>75474.800000000032</v>
      </c>
      <c r="H190" s="190" t="str">
        <f t="shared" si="2"/>
        <v>CDI/CDD/CSS</v>
      </c>
    </row>
    <row r="191" spans="1:8" hidden="1" x14ac:dyDescent="0.25">
      <c r="A191" s="192">
        <v>202209</v>
      </c>
      <c r="B191" s="97" t="s">
        <v>263</v>
      </c>
      <c r="C191" s="97">
        <v>324</v>
      </c>
      <c r="D191" t="s">
        <v>458</v>
      </c>
      <c r="E191" s="97" t="s">
        <v>16</v>
      </c>
      <c r="F191" t="s">
        <v>20</v>
      </c>
      <c r="G191" s="5">
        <v>32370.2</v>
      </c>
      <c r="H191" s="190" t="str">
        <f t="shared" si="2"/>
        <v>CDI/CDD/CSS</v>
      </c>
    </row>
    <row r="192" spans="1:8" hidden="1" x14ac:dyDescent="0.25">
      <c r="A192" s="192">
        <v>202209</v>
      </c>
      <c r="B192" s="97" t="s">
        <v>263</v>
      </c>
      <c r="C192" s="97">
        <v>324</v>
      </c>
      <c r="D192" t="s">
        <v>458</v>
      </c>
      <c r="E192" s="97" t="s">
        <v>16</v>
      </c>
      <c r="F192" t="s">
        <v>16</v>
      </c>
      <c r="G192" s="5">
        <v>2068100.9999999995</v>
      </c>
      <c r="H192" s="190" t="str">
        <f t="shared" si="2"/>
        <v>CDI/CDD/CSS</v>
      </c>
    </row>
    <row r="193" spans="1:8" hidden="1" x14ac:dyDescent="0.25">
      <c r="A193" s="192">
        <v>202209</v>
      </c>
      <c r="B193" s="97" t="s">
        <v>263</v>
      </c>
      <c r="C193" s="97">
        <v>324</v>
      </c>
      <c r="D193" t="s">
        <v>458</v>
      </c>
      <c r="E193" s="97" t="s">
        <v>16</v>
      </c>
      <c r="F193" t="s">
        <v>14</v>
      </c>
      <c r="G193" s="5">
        <v>3202.8</v>
      </c>
      <c r="H193" s="190" t="str">
        <f t="shared" si="2"/>
        <v>CDI/CDD/CSS</v>
      </c>
    </row>
    <row r="194" spans="1:8" hidden="1" x14ac:dyDescent="0.25">
      <c r="A194" s="192">
        <v>202209</v>
      </c>
      <c r="B194" s="97" t="s">
        <v>263</v>
      </c>
      <c r="C194" s="97">
        <v>325</v>
      </c>
      <c r="D194" t="s">
        <v>456</v>
      </c>
      <c r="E194" s="97" t="s">
        <v>14</v>
      </c>
      <c r="F194" t="s">
        <v>14</v>
      </c>
      <c r="G194" s="5">
        <v>233961.40000000002</v>
      </c>
      <c r="H194" s="190" t="str">
        <f t="shared" ref="H194:H257" si="3">VLOOKUP(B194,N:O,2,FALSE)</f>
        <v>CDI/CDD/CSS</v>
      </c>
    </row>
    <row r="195" spans="1:8" hidden="1" x14ac:dyDescent="0.25">
      <c r="A195" s="192">
        <v>202209</v>
      </c>
      <c r="B195" s="97" t="s">
        <v>263</v>
      </c>
      <c r="C195" s="97">
        <v>325</v>
      </c>
      <c r="D195" t="s">
        <v>458</v>
      </c>
      <c r="E195" s="97" t="s">
        <v>14</v>
      </c>
      <c r="F195" t="s">
        <v>22</v>
      </c>
      <c r="G195" s="5">
        <v>27053</v>
      </c>
      <c r="H195" s="190" t="str">
        <f t="shared" si="3"/>
        <v>CDI/CDD/CSS</v>
      </c>
    </row>
    <row r="196" spans="1:8" hidden="1" x14ac:dyDescent="0.25">
      <c r="A196" s="192">
        <v>202209</v>
      </c>
      <c r="B196" s="97" t="s">
        <v>263</v>
      </c>
      <c r="C196" s="97">
        <v>325</v>
      </c>
      <c r="D196" t="s">
        <v>458</v>
      </c>
      <c r="E196" s="97" t="s">
        <v>14</v>
      </c>
      <c r="F196" t="s">
        <v>18</v>
      </c>
      <c r="G196" s="5">
        <v>3893.6000000000004</v>
      </c>
      <c r="H196" s="190" t="str">
        <f t="shared" si="3"/>
        <v>CDI/CDD/CSS</v>
      </c>
    </row>
    <row r="197" spans="1:8" hidden="1" x14ac:dyDescent="0.25">
      <c r="A197" s="192">
        <v>202209</v>
      </c>
      <c r="B197" s="97" t="s">
        <v>263</v>
      </c>
      <c r="C197" s="97">
        <v>325</v>
      </c>
      <c r="D197" t="s">
        <v>458</v>
      </c>
      <c r="E197" s="97" t="s">
        <v>14</v>
      </c>
      <c r="F197" t="s">
        <v>16</v>
      </c>
      <c r="G197" s="5">
        <v>40791.799999999996</v>
      </c>
      <c r="H197" s="190" t="str">
        <f t="shared" si="3"/>
        <v>CDI/CDD/CSS</v>
      </c>
    </row>
    <row r="198" spans="1:8" hidden="1" x14ac:dyDescent="0.25">
      <c r="A198" s="192">
        <v>202209</v>
      </c>
      <c r="B198" s="97" t="s">
        <v>263</v>
      </c>
      <c r="C198" s="97">
        <v>325</v>
      </c>
      <c r="D198" t="s">
        <v>458</v>
      </c>
      <c r="E198" s="97" t="s">
        <v>14</v>
      </c>
      <c r="F198" t="s">
        <v>14</v>
      </c>
      <c r="G198" s="5">
        <v>2323170.6</v>
      </c>
      <c r="H198" s="190" t="str">
        <f t="shared" si="3"/>
        <v>CDI/CDD/CSS</v>
      </c>
    </row>
    <row r="199" spans="1:8" hidden="1" x14ac:dyDescent="0.25">
      <c r="A199" s="192">
        <v>202209</v>
      </c>
      <c r="B199" s="97" t="s">
        <v>263</v>
      </c>
      <c r="C199" s="97">
        <v>325</v>
      </c>
      <c r="D199" t="s">
        <v>458</v>
      </c>
      <c r="E199" s="97" t="s">
        <v>14</v>
      </c>
      <c r="F199" t="s">
        <v>12</v>
      </c>
      <c r="G199" s="5">
        <v>26030.600000000002</v>
      </c>
      <c r="H199" s="190" t="str">
        <f t="shared" si="3"/>
        <v>CDI/CDD/CSS</v>
      </c>
    </row>
    <row r="200" spans="1:8" hidden="1" x14ac:dyDescent="0.25">
      <c r="A200" s="192">
        <v>202209</v>
      </c>
      <c r="B200" s="97" t="s">
        <v>263</v>
      </c>
      <c r="C200" s="97">
        <v>325</v>
      </c>
      <c r="D200" t="s">
        <v>458</v>
      </c>
      <c r="E200" s="97" t="s">
        <v>14</v>
      </c>
      <c r="F200" t="s">
        <v>8</v>
      </c>
      <c r="G200" s="5">
        <v>2606.1999999999998</v>
      </c>
      <c r="H200" s="190" t="str">
        <f t="shared" si="3"/>
        <v>CDI/CDD/CSS</v>
      </c>
    </row>
    <row r="201" spans="1:8" hidden="1" x14ac:dyDescent="0.25">
      <c r="A201" s="192">
        <v>202209</v>
      </c>
      <c r="B201" s="97" t="s">
        <v>263</v>
      </c>
      <c r="C201" s="97">
        <v>326</v>
      </c>
      <c r="D201" t="s">
        <v>456</v>
      </c>
      <c r="E201" s="97" t="s">
        <v>12</v>
      </c>
      <c r="F201" t="s">
        <v>22</v>
      </c>
      <c r="G201" s="5">
        <v>5118.2000000000007</v>
      </c>
      <c r="H201" s="190" t="str">
        <f t="shared" si="3"/>
        <v>CDI/CDD/CSS</v>
      </c>
    </row>
    <row r="202" spans="1:8" hidden="1" x14ac:dyDescent="0.25">
      <c r="A202" s="192">
        <v>202209</v>
      </c>
      <c r="B202" s="97" t="s">
        <v>263</v>
      </c>
      <c r="C202" s="97">
        <v>326</v>
      </c>
      <c r="D202" t="s">
        <v>456</v>
      </c>
      <c r="E202" s="97" t="s">
        <v>12</v>
      </c>
      <c r="F202" t="s">
        <v>12</v>
      </c>
      <c r="G202" s="5">
        <v>290858.2</v>
      </c>
      <c r="H202" s="190" t="str">
        <f t="shared" si="3"/>
        <v>CDI/CDD/CSS</v>
      </c>
    </row>
    <row r="203" spans="1:8" hidden="1" x14ac:dyDescent="0.25">
      <c r="A203" s="192">
        <v>202209</v>
      </c>
      <c r="B203" s="97" t="s">
        <v>263</v>
      </c>
      <c r="C203" s="97">
        <v>326</v>
      </c>
      <c r="D203" t="s">
        <v>458</v>
      </c>
      <c r="E203" s="97" t="s">
        <v>12</v>
      </c>
      <c r="F203" t="s">
        <v>22</v>
      </c>
      <c r="G203" s="5">
        <v>13250.8</v>
      </c>
      <c r="H203" s="190" t="str">
        <f t="shared" si="3"/>
        <v>CDI/CDD/CSS</v>
      </c>
    </row>
    <row r="204" spans="1:8" hidden="1" x14ac:dyDescent="0.25">
      <c r="A204" s="192">
        <v>202209</v>
      </c>
      <c r="B204" s="97" t="s">
        <v>263</v>
      </c>
      <c r="C204" s="97">
        <v>326</v>
      </c>
      <c r="D204" t="s">
        <v>458</v>
      </c>
      <c r="E204" s="97" t="s">
        <v>12</v>
      </c>
      <c r="F204" t="s">
        <v>14</v>
      </c>
      <c r="G204" s="5">
        <v>58130.399999999994</v>
      </c>
      <c r="H204" s="190" t="str">
        <f t="shared" si="3"/>
        <v>CDI/CDD/CSS</v>
      </c>
    </row>
    <row r="205" spans="1:8" hidden="1" x14ac:dyDescent="0.25">
      <c r="A205" s="192">
        <v>202209</v>
      </c>
      <c r="B205" s="97" t="s">
        <v>263</v>
      </c>
      <c r="C205" s="97">
        <v>326</v>
      </c>
      <c r="D205" t="s">
        <v>458</v>
      </c>
      <c r="E205" s="97" t="s">
        <v>12</v>
      </c>
      <c r="F205" t="s">
        <v>12</v>
      </c>
      <c r="G205" s="5">
        <v>3000792.9999999991</v>
      </c>
      <c r="H205" s="190" t="str">
        <f t="shared" si="3"/>
        <v>CDI/CDD/CSS</v>
      </c>
    </row>
    <row r="206" spans="1:8" hidden="1" x14ac:dyDescent="0.25">
      <c r="A206" s="192">
        <v>202209</v>
      </c>
      <c r="B206" s="97" t="s">
        <v>263</v>
      </c>
      <c r="C206" s="97">
        <v>326</v>
      </c>
      <c r="D206" t="s">
        <v>458</v>
      </c>
      <c r="E206" s="97" t="s">
        <v>12</v>
      </c>
      <c r="F206" t="s">
        <v>10</v>
      </c>
      <c r="G206" s="5">
        <v>28542.600000000002</v>
      </c>
      <c r="H206" s="190" t="str">
        <f t="shared" si="3"/>
        <v>CDI/CDD/CSS</v>
      </c>
    </row>
    <row r="207" spans="1:8" hidden="1" x14ac:dyDescent="0.25">
      <c r="A207" s="192">
        <v>202209</v>
      </c>
      <c r="B207" s="97" t="s">
        <v>263</v>
      </c>
      <c r="C207" s="97">
        <v>326</v>
      </c>
      <c r="D207" t="s">
        <v>458</v>
      </c>
      <c r="E207" s="97" t="s">
        <v>12</v>
      </c>
      <c r="F207" t="s">
        <v>457</v>
      </c>
      <c r="G207" s="5">
        <v>439.6</v>
      </c>
      <c r="H207" s="190" t="str">
        <f t="shared" si="3"/>
        <v>CDI/CDD/CSS</v>
      </c>
    </row>
    <row r="208" spans="1:8" hidden="1" x14ac:dyDescent="0.25">
      <c r="A208" s="192">
        <v>202209</v>
      </c>
      <c r="B208" s="97" t="s">
        <v>263</v>
      </c>
      <c r="C208" s="97">
        <v>326</v>
      </c>
      <c r="D208" t="s">
        <v>458</v>
      </c>
      <c r="E208" s="97" t="s">
        <v>460</v>
      </c>
      <c r="F208" t="s">
        <v>12</v>
      </c>
      <c r="G208" s="5">
        <v>107670.59999999999</v>
      </c>
      <c r="H208" s="190" t="str">
        <f t="shared" si="3"/>
        <v>CDI/CDD/CSS</v>
      </c>
    </row>
    <row r="209" spans="1:8" hidden="1" x14ac:dyDescent="0.25">
      <c r="A209" s="192">
        <v>202209</v>
      </c>
      <c r="B209" s="97" t="s">
        <v>263</v>
      </c>
      <c r="C209" s="97">
        <v>327</v>
      </c>
      <c r="D209" t="s">
        <v>456</v>
      </c>
      <c r="E209" s="97" t="s">
        <v>10</v>
      </c>
      <c r="F209" t="s">
        <v>10</v>
      </c>
      <c r="G209" s="5">
        <v>645772.4</v>
      </c>
      <c r="H209" s="190" t="str">
        <f t="shared" si="3"/>
        <v>CDI/CDD/CSS</v>
      </c>
    </row>
    <row r="210" spans="1:8" hidden="1" x14ac:dyDescent="0.25">
      <c r="A210" s="192">
        <v>202209</v>
      </c>
      <c r="B210" s="97" t="s">
        <v>263</v>
      </c>
      <c r="C210" s="97">
        <v>327</v>
      </c>
      <c r="D210" t="s">
        <v>458</v>
      </c>
      <c r="E210" s="97" t="s">
        <v>10</v>
      </c>
      <c r="F210" t="s">
        <v>22</v>
      </c>
      <c r="G210" s="5">
        <v>20096</v>
      </c>
      <c r="H210" s="190" t="str">
        <f t="shared" si="3"/>
        <v>CDI/CDD/CSS</v>
      </c>
    </row>
    <row r="211" spans="1:8" hidden="1" x14ac:dyDescent="0.25">
      <c r="A211" s="192">
        <v>202209</v>
      </c>
      <c r="B211" s="97" t="s">
        <v>263</v>
      </c>
      <c r="C211" s="97">
        <v>327</v>
      </c>
      <c r="D211" t="s">
        <v>458</v>
      </c>
      <c r="E211" s="97" t="s">
        <v>10</v>
      </c>
      <c r="F211" t="s">
        <v>14</v>
      </c>
      <c r="G211" s="5">
        <v>104687.6</v>
      </c>
      <c r="H211" s="190" t="str">
        <f t="shared" si="3"/>
        <v>CDI/CDD/CSS</v>
      </c>
    </row>
    <row r="212" spans="1:8" hidden="1" x14ac:dyDescent="0.25">
      <c r="A212" s="192">
        <v>202209</v>
      </c>
      <c r="B212" s="97" t="s">
        <v>263</v>
      </c>
      <c r="C212" s="97">
        <v>327</v>
      </c>
      <c r="D212" t="s">
        <v>458</v>
      </c>
      <c r="E212" s="97" t="s">
        <v>10</v>
      </c>
      <c r="F212" t="s">
        <v>12</v>
      </c>
      <c r="G212" s="5">
        <v>47351.199999999997</v>
      </c>
      <c r="H212" s="190" t="str">
        <f t="shared" si="3"/>
        <v>CDI/CDD/CSS</v>
      </c>
    </row>
    <row r="213" spans="1:8" hidden="1" x14ac:dyDescent="0.25">
      <c r="A213" s="192">
        <v>202209</v>
      </c>
      <c r="B213" s="97" t="s">
        <v>263</v>
      </c>
      <c r="C213" s="97">
        <v>327</v>
      </c>
      <c r="D213" t="s">
        <v>458</v>
      </c>
      <c r="E213" s="97" t="s">
        <v>10</v>
      </c>
      <c r="F213" t="s">
        <v>10</v>
      </c>
      <c r="G213" s="5">
        <v>1928440.4000000004</v>
      </c>
      <c r="H213" s="190" t="str">
        <f t="shared" si="3"/>
        <v>CDI/CDD/CSS</v>
      </c>
    </row>
    <row r="214" spans="1:8" hidden="1" x14ac:dyDescent="0.25">
      <c r="A214" s="192">
        <v>202209</v>
      </c>
      <c r="B214" s="97" t="s">
        <v>263</v>
      </c>
      <c r="C214" s="97">
        <v>327</v>
      </c>
      <c r="D214" t="s">
        <v>458</v>
      </c>
      <c r="E214" s="97" t="s">
        <v>10</v>
      </c>
      <c r="F214" t="s">
        <v>457</v>
      </c>
      <c r="G214" s="5">
        <v>3202.8</v>
      </c>
      <c r="H214" s="190" t="str">
        <f t="shared" si="3"/>
        <v>CDI/CDD/CSS</v>
      </c>
    </row>
    <row r="215" spans="1:8" hidden="1" x14ac:dyDescent="0.25">
      <c r="A215" s="192">
        <v>202209</v>
      </c>
      <c r="B215" s="97" t="s">
        <v>263</v>
      </c>
      <c r="C215" s="97">
        <v>328</v>
      </c>
      <c r="D215" t="s">
        <v>456</v>
      </c>
      <c r="E215" s="97" t="s">
        <v>8</v>
      </c>
      <c r="F215" t="s">
        <v>22</v>
      </c>
      <c r="G215" s="5">
        <v>9137.4</v>
      </c>
      <c r="H215" s="190" t="str">
        <f t="shared" si="3"/>
        <v>CDI/CDD/CSS</v>
      </c>
    </row>
    <row r="216" spans="1:8" hidden="1" x14ac:dyDescent="0.25">
      <c r="A216" s="192">
        <v>202209</v>
      </c>
      <c r="B216" s="97" t="s">
        <v>263</v>
      </c>
      <c r="C216" s="97">
        <v>328</v>
      </c>
      <c r="D216" t="s">
        <v>456</v>
      </c>
      <c r="E216" s="97" t="s">
        <v>8</v>
      </c>
      <c r="F216" t="s">
        <v>8</v>
      </c>
      <c r="G216" s="5">
        <v>456823.8</v>
      </c>
      <c r="H216" s="190" t="str">
        <f t="shared" si="3"/>
        <v>CDI/CDD/CSS</v>
      </c>
    </row>
    <row r="217" spans="1:8" hidden="1" x14ac:dyDescent="0.25">
      <c r="A217" s="192">
        <v>202209</v>
      </c>
      <c r="B217" s="97" t="s">
        <v>263</v>
      </c>
      <c r="C217" s="97">
        <v>328</v>
      </c>
      <c r="D217" t="s">
        <v>458</v>
      </c>
      <c r="E217" s="97" t="s">
        <v>8</v>
      </c>
      <c r="F217" t="s">
        <v>22</v>
      </c>
      <c r="G217" s="5">
        <v>105161.20000000001</v>
      </c>
      <c r="H217" s="190" t="str">
        <f t="shared" si="3"/>
        <v>CDI/CDD/CSS</v>
      </c>
    </row>
    <row r="218" spans="1:8" hidden="1" x14ac:dyDescent="0.25">
      <c r="A218" s="192">
        <v>202209</v>
      </c>
      <c r="B218" s="97" t="s">
        <v>263</v>
      </c>
      <c r="C218" s="97">
        <v>328</v>
      </c>
      <c r="D218" t="s">
        <v>458</v>
      </c>
      <c r="E218" s="97" t="s">
        <v>8</v>
      </c>
      <c r="F218" t="s">
        <v>20</v>
      </c>
      <c r="G218" s="5">
        <v>3862.2000000000003</v>
      </c>
      <c r="H218" s="190" t="str">
        <f t="shared" si="3"/>
        <v>CDI/CDD/CSS</v>
      </c>
    </row>
    <row r="219" spans="1:8" hidden="1" x14ac:dyDescent="0.25">
      <c r="A219" s="192">
        <v>202209</v>
      </c>
      <c r="B219" s="97" t="s">
        <v>263</v>
      </c>
      <c r="C219" s="97">
        <v>328</v>
      </c>
      <c r="D219" t="s">
        <v>458</v>
      </c>
      <c r="E219" s="97" t="s">
        <v>8</v>
      </c>
      <c r="F219" t="s">
        <v>16</v>
      </c>
      <c r="G219" s="5">
        <v>6437</v>
      </c>
      <c r="H219" s="190" t="str">
        <f t="shared" si="3"/>
        <v>CDI/CDD/CSS</v>
      </c>
    </row>
    <row r="220" spans="1:8" hidden="1" x14ac:dyDescent="0.25">
      <c r="A220" s="192">
        <v>202209</v>
      </c>
      <c r="B220" s="97" t="s">
        <v>263</v>
      </c>
      <c r="C220" s="97">
        <v>328</v>
      </c>
      <c r="D220" t="s">
        <v>458</v>
      </c>
      <c r="E220" s="97" t="s">
        <v>8</v>
      </c>
      <c r="F220" t="s">
        <v>14</v>
      </c>
      <c r="G220" s="5">
        <v>5086.8</v>
      </c>
      <c r="H220" s="190" t="str">
        <f t="shared" si="3"/>
        <v>CDI/CDD/CSS</v>
      </c>
    </row>
    <row r="221" spans="1:8" hidden="1" x14ac:dyDescent="0.25">
      <c r="A221" s="192">
        <v>202209</v>
      </c>
      <c r="B221" s="97" t="s">
        <v>263</v>
      </c>
      <c r="C221" s="97">
        <v>328</v>
      </c>
      <c r="D221" t="s">
        <v>458</v>
      </c>
      <c r="E221" s="97" t="s">
        <v>8</v>
      </c>
      <c r="F221" t="s">
        <v>10</v>
      </c>
      <c r="G221" s="5">
        <v>1884</v>
      </c>
      <c r="H221" s="190" t="str">
        <f t="shared" si="3"/>
        <v>CDI/CDD/CSS</v>
      </c>
    </row>
    <row r="222" spans="1:8" hidden="1" x14ac:dyDescent="0.25">
      <c r="A222" s="192">
        <v>202209</v>
      </c>
      <c r="B222" s="97" t="s">
        <v>263</v>
      </c>
      <c r="C222" s="97">
        <v>328</v>
      </c>
      <c r="D222" t="s">
        <v>458</v>
      </c>
      <c r="E222" s="97" t="s">
        <v>8</v>
      </c>
      <c r="F222" t="s">
        <v>8</v>
      </c>
      <c r="G222" s="5">
        <v>1745040.4000000008</v>
      </c>
      <c r="H222" s="190" t="str">
        <f t="shared" si="3"/>
        <v>CDI/CDD/CSS</v>
      </c>
    </row>
    <row r="223" spans="1:8" hidden="1" x14ac:dyDescent="0.25">
      <c r="A223" s="192">
        <v>202209</v>
      </c>
      <c r="B223" s="97" t="s">
        <v>40</v>
      </c>
      <c r="C223" s="97">
        <v>321</v>
      </c>
      <c r="D223" t="s">
        <v>458</v>
      </c>
      <c r="E223" s="97" t="s">
        <v>22</v>
      </c>
      <c r="F223" t="s">
        <v>22</v>
      </c>
      <c r="G223" s="5">
        <v>28.285498059508409</v>
      </c>
      <c r="H223" s="190" t="str">
        <f t="shared" si="3"/>
        <v>CONS</v>
      </c>
    </row>
    <row r="224" spans="1:8" hidden="1" x14ac:dyDescent="0.25">
      <c r="A224" s="192">
        <v>202209</v>
      </c>
      <c r="B224" s="97" t="s">
        <v>40</v>
      </c>
      <c r="C224" s="97">
        <v>321</v>
      </c>
      <c r="D224" t="s">
        <v>458</v>
      </c>
      <c r="E224" s="97" t="s">
        <v>22</v>
      </c>
      <c r="F224" t="s">
        <v>22</v>
      </c>
      <c r="G224" s="5">
        <v>5385538.486740808</v>
      </c>
      <c r="H224" s="190" t="str">
        <f t="shared" si="3"/>
        <v>CONS</v>
      </c>
    </row>
    <row r="225" spans="1:8" hidden="1" x14ac:dyDescent="0.25">
      <c r="A225" s="192">
        <v>202209</v>
      </c>
      <c r="B225" s="97" t="s">
        <v>40</v>
      </c>
      <c r="C225" s="97">
        <v>321</v>
      </c>
      <c r="D225" t="s">
        <v>458</v>
      </c>
      <c r="E225" s="97" t="s">
        <v>22</v>
      </c>
      <c r="F225" t="s">
        <v>20</v>
      </c>
      <c r="G225" s="5">
        <v>33235.881049308482</v>
      </c>
      <c r="H225" s="190" t="str">
        <f t="shared" si="3"/>
        <v>CONS</v>
      </c>
    </row>
    <row r="226" spans="1:8" hidden="1" x14ac:dyDescent="0.25">
      <c r="A226" s="192">
        <v>202209</v>
      </c>
      <c r="B226" s="97" t="s">
        <v>40</v>
      </c>
      <c r="C226" s="97">
        <v>321</v>
      </c>
      <c r="D226" t="s">
        <v>458</v>
      </c>
      <c r="E226" s="97" t="s">
        <v>22</v>
      </c>
      <c r="F226" t="s">
        <v>18</v>
      </c>
      <c r="G226" s="5">
        <v>4065.7946868676404</v>
      </c>
      <c r="H226" s="190" t="str">
        <f t="shared" si="3"/>
        <v>CONS</v>
      </c>
    </row>
    <row r="227" spans="1:8" hidden="1" x14ac:dyDescent="0.25">
      <c r="A227" s="192">
        <v>202209</v>
      </c>
      <c r="B227" s="97" t="s">
        <v>40</v>
      </c>
      <c r="C227" s="97">
        <v>321</v>
      </c>
      <c r="D227" t="s">
        <v>458</v>
      </c>
      <c r="E227" s="97" t="s">
        <v>22</v>
      </c>
      <c r="F227" t="s">
        <v>16</v>
      </c>
      <c r="G227" s="5">
        <v>182694.18405287564</v>
      </c>
      <c r="H227" s="190" t="str">
        <f t="shared" si="3"/>
        <v>CONS</v>
      </c>
    </row>
    <row r="228" spans="1:8" hidden="1" x14ac:dyDescent="0.25">
      <c r="A228" s="192">
        <v>202209</v>
      </c>
      <c r="B228" s="97" t="s">
        <v>40</v>
      </c>
      <c r="C228" s="97">
        <v>321</v>
      </c>
      <c r="D228" t="s">
        <v>458</v>
      </c>
      <c r="E228" s="97" t="s">
        <v>22</v>
      </c>
      <c r="F228" t="s">
        <v>14</v>
      </c>
      <c r="G228" s="5">
        <v>112149.66468908791</v>
      </c>
      <c r="H228" s="190" t="str">
        <f t="shared" si="3"/>
        <v>CONS</v>
      </c>
    </row>
    <row r="229" spans="1:8" hidden="1" x14ac:dyDescent="0.25">
      <c r="A229" s="192">
        <v>202209</v>
      </c>
      <c r="B229" s="97" t="s">
        <v>40</v>
      </c>
      <c r="C229" s="97">
        <v>321</v>
      </c>
      <c r="D229" t="s">
        <v>458</v>
      </c>
      <c r="E229" s="97" t="s">
        <v>22</v>
      </c>
      <c r="F229" t="s">
        <v>12</v>
      </c>
      <c r="G229" s="5">
        <v>7573.5151177174748</v>
      </c>
      <c r="H229" s="190" t="str">
        <f t="shared" si="3"/>
        <v>CONS</v>
      </c>
    </row>
    <row r="230" spans="1:8" hidden="1" x14ac:dyDescent="0.25">
      <c r="A230" s="192">
        <v>202209</v>
      </c>
      <c r="B230" s="97" t="s">
        <v>40</v>
      </c>
      <c r="C230" s="97">
        <v>321</v>
      </c>
      <c r="D230" t="s">
        <v>458</v>
      </c>
      <c r="E230" s="97" t="s">
        <v>22</v>
      </c>
      <c r="F230" t="s">
        <v>10</v>
      </c>
      <c r="G230" s="5">
        <v>21464.176020437026</v>
      </c>
      <c r="H230" s="190" t="str">
        <f t="shared" si="3"/>
        <v>CONS</v>
      </c>
    </row>
    <row r="231" spans="1:8" hidden="1" x14ac:dyDescent="0.25">
      <c r="A231" s="192">
        <v>202209</v>
      </c>
      <c r="B231" s="97" t="s">
        <v>40</v>
      </c>
      <c r="C231" s="97">
        <v>321</v>
      </c>
      <c r="D231" t="s">
        <v>458</v>
      </c>
      <c r="E231" s="97" t="s">
        <v>22</v>
      </c>
      <c r="F231" t="s">
        <v>8</v>
      </c>
      <c r="G231" s="5">
        <v>66730.732144835449</v>
      </c>
      <c r="H231" s="190" t="str">
        <f t="shared" si="3"/>
        <v>CONS</v>
      </c>
    </row>
    <row r="232" spans="1:8" hidden="1" x14ac:dyDescent="0.25">
      <c r="A232" s="192">
        <v>202209</v>
      </c>
      <c r="B232" s="97" t="s">
        <v>40</v>
      </c>
      <c r="C232" s="97">
        <v>322</v>
      </c>
      <c r="D232" t="s">
        <v>458</v>
      </c>
      <c r="E232" s="97" t="s">
        <v>20</v>
      </c>
      <c r="F232" t="s">
        <v>22</v>
      </c>
      <c r="G232" s="5">
        <v>61949.40785440027</v>
      </c>
      <c r="H232" s="190" t="str">
        <f t="shared" si="3"/>
        <v>CONS</v>
      </c>
    </row>
    <row r="233" spans="1:8" hidden="1" x14ac:dyDescent="0.25">
      <c r="A233" s="192">
        <v>202209</v>
      </c>
      <c r="B233" s="97" t="s">
        <v>40</v>
      </c>
      <c r="C233" s="97">
        <v>322</v>
      </c>
      <c r="D233" t="s">
        <v>458</v>
      </c>
      <c r="E233" s="97" t="s">
        <v>20</v>
      </c>
      <c r="F233" t="s">
        <v>20</v>
      </c>
      <c r="G233" s="5">
        <v>2255994.9538114965</v>
      </c>
      <c r="H233" s="190" t="str">
        <f t="shared" si="3"/>
        <v>CONS</v>
      </c>
    </row>
    <row r="234" spans="1:8" hidden="1" x14ac:dyDescent="0.25">
      <c r="A234" s="192">
        <v>202209</v>
      </c>
      <c r="B234" s="97" t="s">
        <v>40</v>
      </c>
      <c r="C234" s="97">
        <v>322</v>
      </c>
      <c r="D234" t="s">
        <v>458</v>
      </c>
      <c r="E234" s="97" t="s">
        <v>20</v>
      </c>
      <c r="F234" t="s">
        <v>18</v>
      </c>
      <c r="G234" s="5">
        <v>1096.606237296362</v>
      </c>
      <c r="H234" s="190" t="str">
        <f t="shared" si="3"/>
        <v>CONS</v>
      </c>
    </row>
    <row r="235" spans="1:8" hidden="1" x14ac:dyDescent="0.25">
      <c r="A235" s="192">
        <v>202209</v>
      </c>
      <c r="B235" s="97" t="s">
        <v>40</v>
      </c>
      <c r="C235" s="97">
        <v>322</v>
      </c>
      <c r="D235" t="s">
        <v>458</v>
      </c>
      <c r="E235" s="97" t="s">
        <v>20</v>
      </c>
      <c r="F235" t="s">
        <v>16</v>
      </c>
      <c r="G235" s="5">
        <v>37816.30569103056</v>
      </c>
      <c r="H235" s="190" t="str">
        <f t="shared" si="3"/>
        <v>CONS</v>
      </c>
    </row>
    <row r="236" spans="1:8" hidden="1" x14ac:dyDescent="0.25">
      <c r="A236" s="192">
        <v>202209</v>
      </c>
      <c r="B236" s="97" t="s">
        <v>40</v>
      </c>
      <c r="C236" s="97">
        <v>322</v>
      </c>
      <c r="D236" t="s">
        <v>458</v>
      </c>
      <c r="E236" s="97" t="s">
        <v>20</v>
      </c>
      <c r="F236" t="s">
        <v>14</v>
      </c>
      <c r="G236" s="5">
        <v>390.34823099454303</v>
      </c>
      <c r="H236" s="190" t="str">
        <f t="shared" si="3"/>
        <v>CONS</v>
      </c>
    </row>
    <row r="237" spans="1:8" hidden="1" x14ac:dyDescent="0.25">
      <c r="A237" s="192">
        <v>202209</v>
      </c>
      <c r="B237" s="97" t="s">
        <v>40</v>
      </c>
      <c r="C237" s="97">
        <v>322</v>
      </c>
      <c r="D237" t="s">
        <v>458</v>
      </c>
      <c r="E237" s="97" t="s">
        <v>20</v>
      </c>
      <c r="F237" t="s">
        <v>12</v>
      </c>
      <c r="G237" s="5">
        <v>1336.5419238761008</v>
      </c>
      <c r="H237" s="190" t="str">
        <f t="shared" si="3"/>
        <v>CONS</v>
      </c>
    </row>
    <row r="238" spans="1:8" hidden="1" x14ac:dyDescent="0.25">
      <c r="A238" s="192">
        <v>202209</v>
      </c>
      <c r="B238" s="97" t="s">
        <v>40</v>
      </c>
      <c r="C238" s="97">
        <v>322</v>
      </c>
      <c r="D238" t="s">
        <v>458</v>
      </c>
      <c r="E238" s="97" t="s">
        <v>20</v>
      </c>
      <c r="F238" t="s">
        <v>10</v>
      </c>
      <c r="G238" s="5">
        <v>1282.1862746877216</v>
      </c>
      <c r="H238" s="190" t="str">
        <f t="shared" si="3"/>
        <v>CONS</v>
      </c>
    </row>
    <row r="239" spans="1:8" hidden="1" x14ac:dyDescent="0.25">
      <c r="A239" s="192">
        <v>202209</v>
      </c>
      <c r="B239" s="97" t="s">
        <v>40</v>
      </c>
      <c r="C239" s="97">
        <v>322</v>
      </c>
      <c r="D239" t="s">
        <v>458</v>
      </c>
      <c r="E239" s="97" t="s">
        <v>20</v>
      </c>
      <c r="F239" t="s">
        <v>8</v>
      </c>
      <c r="G239" s="5">
        <v>1107.0299762166821</v>
      </c>
      <c r="H239" s="190" t="str">
        <f t="shared" si="3"/>
        <v>CONS</v>
      </c>
    </row>
    <row r="240" spans="1:8" hidden="1" x14ac:dyDescent="0.25">
      <c r="A240" s="192">
        <v>202209</v>
      </c>
      <c r="B240" s="97" t="s">
        <v>40</v>
      </c>
      <c r="C240" s="97">
        <v>323</v>
      </c>
      <c r="D240" t="s">
        <v>458</v>
      </c>
      <c r="E240" s="97" t="s">
        <v>18</v>
      </c>
      <c r="F240" t="s">
        <v>22</v>
      </c>
      <c r="G240" s="5">
        <v>544.23905257076831</v>
      </c>
      <c r="H240" s="190" t="str">
        <f t="shared" si="3"/>
        <v>CONS</v>
      </c>
    </row>
    <row r="241" spans="1:8" hidden="1" x14ac:dyDescent="0.25">
      <c r="A241" s="192">
        <v>202209</v>
      </c>
      <c r="B241" s="97" t="s">
        <v>40</v>
      </c>
      <c r="C241" s="97">
        <v>323</v>
      </c>
      <c r="D241" t="s">
        <v>458</v>
      </c>
      <c r="E241" s="97" t="s">
        <v>18</v>
      </c>
      <c r="F241" t="s">
        <v>18</v>
      </c>
      <c r="G241" s="5">
        <v>188615.44868266967</v>
      </c>
      <c r="H241" s="190" t="str">
        <f t="shared" si="3"/>
        <v>CONS</v>
      </c>
    </row>
    <row r="242" spans="1:8" hidden="1" x14ac:dyDescent="0.25">
      <c r="A242" s="192">
        <v>202209</v>
      </c>
      <c r="B242" s="97" t="s">
        <v>40</v>
      </c>
      <c r="C242" s="97">
        <v>323</v>
      </c>
      <c r="D242" t="s">
        <v>458</v>
      </c>
      <c r="E242" s="97" t="s">
        <v>18</v>
      </c>
      <c r="F242" t="s">
        <v>16</v>
      </c>
      <c r="G242" s="5">
        <v>517.69306759098788</v>
      </c>
      <c r="H242" s="190" t="str">
        <f t="shared" si="3"/>
        <v>CONS</v>
      </c>
    </row>
    <row r="243" spans="1:8" hidden="1" x14ac:dyDescent="0.25">
      <c r="A243" s="192">
        <v>202209</v>
      </c>
      <c r="B243" s="97" t="s">
        <v>40</v>
      </c>
      <c r="C243" s="97">
        <v>323</v>
      </c>
      <c r="D243" t="s">
        <v>458</v>
      </c>
      <c r="E243" s="97" t="s">
        <v>18</v>
      </c>
      <c r="F243" t="s">
        <v>14</v>
      </c>
      <c r="G243" s="5">
        <v>27469.060646569586</v>
      </c>
      <c r="H243" s="190" t="str">
        <f t="shared" si="3"/>
        <v>CONS</v>
      </c>
    </row>
    <row r="244" spans="1:8" hidden="1" x14ac:dyDescent="0.25">
      <c r="A244" s="192">
        <v>202209</v>
      </c>
      <c r="B244" s="97" t="s">
        <v>40</v>
      </c>
      <c r="C244" s="97">
        <v>323</v>
      </c>
      <c r="D244" t="s">
        <v>458</v>
      </c>
      <c r="E244" s="97" t="s">
        <v>18</v>
      </c>
      <c r="F244" t="s">
        <v>12</v>
      </c>
      <c r="G244" s="5">
        <v>6858.9085505990515</v>
      </c>
      <c r="H244" s="190" t="str">
        <f t="shared" si="3"/>
        <v>CONS</v>
      </c>
    </row>
    <row r="245" spans="1:8" hidden="1" x14ac:dyDescent="0.25">
      <c r="A245" s="192">
        <v>202209</v>
      </c>
      <c r="B245" s="97" t="s">
        <v>40</v>
      </c>
      <c r="C245" s="97">
        <v>324</v>
      </c>
      <c r="D245" t="s">
        <v>458</v>
      </c>
      <c r="E245" s="97" t="s">
        <v>16</v>
      </c>
      <c r="F245" t="s">
        <v>22</v>
      </c>
      <c r="G245" s="5">
        <v>19679.682680732731</v>
      </c>
      <c r="H245" s="190" t="str">
        <f t="shared" si="3"/>
        <v>CONS</v>
      </c>
    </row>
    <row r="246" spans="1:8" hidden="1" x14ac:dyDescent="0.25">
      <c r="A246" s="192">
        <v>202209</v>
      </c>
      <c r="B246" s="97" t="s">
        <v>40</v>
      </c>
      <c r="C246" s="97">
        <v>324</v>
      </c>
      <c r="D246" t="s">
        <v>458</v>
      </c>
      <c r="E246" s="97" t="s">
        <v>16</v>
      </c>
      <c r="F246" t="s">
        <v>20</v>
      </c>
      <c r="G246" s="5">
        <v>11331.393082830757</v>
      </c>
      <c r="H246" s="190" t="str">
        <f t="shared" si="3"/>
        <v>CONS</v>
      </c>
    </row>
    <row r="247" spans="1:8" hidden="1" x14ac:dyDescent="0.25">
      <c r="A247" s="192">
        <v>202209</v>
      </c>
      <c r="B247" s="97" t="s">
        <v>40</v>
      </c>
      <c r="C247" s="97">
        <v>324</v>
      </c>
      <c r="D247" t="s">
        <v>458</v>
      </c>
      <c r="E247" s="97" t="s">
        <v>16</v>
      </c>
      <c r="F247" t="s">
        <v>18</v>
      </c>
      <c r="G247" s="5">
        <v>648.56900403804889</v>
      </c>
      <c r="H247" s="190" t="str">
        <f t="shared" si="3"/>
        <v>CONS</v>
      </c>
    </row>
    <row r="248" spans="1:8" hidden="1" x14ac:dyDescent="0.25">
      <c r="A248" s="192">
        <v>202209</v>
      </c>
      <c r="B248" s="97" t="s">
        <v>40</v>
      </c>
      <c r="C248" s="97">
        <v>324</v>
      </c>
      <c r="D248" t="s">
        <v>458</v>
      </c>
      <c r="E248" s="97" t="s">
        <v>16</v>
      </c>
      <c r="F248" t="s">
        <v>16</v>
      </c>
      <c r="G248" s="5">
        <v>962410.72103950987</v>
      </c>
      <c r="H248" s="190" t="str">
        <f t="shared" si="3"/>
        <v>CONS</v>
      </c>
    </row>
    <row r="249" spans="1:8" hidden="1" x14ac:dyDescent="0.25">
      <c r="A249" s="192">
        <v>202209</v>
      </c>
      <c r="B249" s="97" t="s">
        <v>40</v>
      </c>
      <c r="C249" s="97">
        <v>324</v>
      </c>
      <c r="D249" t="s">
        <v>458</v>
      </c>
      <c r="E249" s="97" t="s">
        <v>16</v>
      </c>
      <c r="F249" t="s">
        <v>14</v>
      </c>
      <c r="G249" s="5">
        <v>2799.3312630806454</v>
      </c>
      <c r="H249" s="190" t="str">
        <f t="shared" si="3"/>
        <v>CONS</v>
      </c>
    </row>
    <row r="250" spans="1:8" hidden="1" x14ac:dyDescent="0.25">
      <c r="A250" s="192">
        <v>202209</v>
      </c>
      <c r="B250" s="97" t="s">
        <v>40</v>
      </c>
      <c r="C250" s="97">
        <v>324</v>
      </c>
      <c r="D250" t="s">
        <v>458</v>
      </c>
      <c r="E250" s="97" t="s">
        <v>16</v>
      </c>
      <c r="F250" t="s">
        <v>12</v>
      </c>
      <c r="G250" s="5">
        <v>60.964123470796977</v>
      </c>
      <c r="H250" s="190" t="str">
        <f t="shared" si="3"/>
        <v>CONS</v>
      </c>
    </row>
    <row r="251" spans="1:8" hidden="1" x14ac:dyDescent="0.25">
      <c r="A251" s="192">
        <v>202209</v>
      </c>
      <c r="B251" s="97" t="s">
        <v>40</v>
      </c>
      <c r="C251" s="97">
        <v>324</v>
      </c>
      <c r="D251" t="s">
        <v>458</v>
      </c>
      <c r="E251" s="97" t="s">
        <v>16</v>
      </c>
      <c r="F251" t="s">
        <v>10</v>
      </c>
      <c r="G251" s="5">
        <v>486.82752650176673</v>
      </c>
      <c r="H251" s="190" t="str">
        <f t="shared" si="3"/>
        <v>CONS</v>
      </c>
    </row>
    <row r="252" spans="1:8" hidden="1" x14ac:dyDescent="0.25">
      <c r="A252" s="192">
        <v>202209</v>
      </c>
      <c r="B252" s="97" t="s">
        <v>40</v>
      </c>
      <c r="C252" s="97">
        <v>324</v>
      </c>
      <c r="D252" t="s">
        <v>458</v>
      </c>
      <c r="E252" s="97" t="s">
        <v>16</v>
      </c>
      <c r="F252" t="s">
        <v>8</v>
      </c>
      <c r="G252" s="5">
        <v>1637.4812798359094</v>
      </c>
      <c r="H252" s="190" t="str">
        <f t="shared" si="3"/>
        <v>CONS</v>
      </c>
    </row>
    <row r="253" spans="1:8" hidden="1" x14ac:dyDescent="0.25">
      <c r="A253" s="192">
        <v>202209</v>
      </c>
      <c r="B253" s="97" t="s">
        <v>40</v>
      </c>
      <c r="C253" s="97">
        <v>325</v>
      </c>
      <c r="D253" t="s">
        <v>458</v>
      </c>
      <c r="E253" s="97" t="s">
        <v>14</v>
      </c>
      <c r="F253" t="s">
        <v>22</v>
      </c>
      <c r="G253" s="5">
        <v>18089.027995824134</v>
      </c>
      <c r="H253" s="190" t="str">
        <f t="shared" si="3"/>
        <v>CONS</v>
      </c>
    </row>
    <row r="254" spans="1:8" hidden="1" x14ac:dyDescent="0.25">
      <c r="A254" s="192">
        <v>202209</v>
      </c>
      <c r="B254" s="97" t="s">
        <v>40</v>
      </c>
      <c r="C254" s="97">
        <v>325</v>
      </c>
      <c r="D254" t="s">
        <v>458</v>
      </c>
      <c r="E254" s="97" t="s">
        <v>14</v>
      </c>
      <c r="F254" t="s">
        <v>20</v>
      </c>
      <c r="G254" s="5">
        <v>1356.140993117584</v>
      </c>
      <c r="H254" s="190" t="str">
        <f t="shared" si="3"/>
        <v>CONS</v>
      </c>
    </row>
    <row r="255" spans="1:8" hidden="1" x14ac:dyDescent="0.25">
      <c r="A255" s="192">
        <v>202209</v>
      </c>
      <c r="B255" s="97" t="s">
        <v>40</v>
      </c>
      <c r="C255" s="97">
        <v>325</v>
      </c>
      <c r="D255" t="s">
        <v>458</v>
      </c>
      <c r="E255" s="97" t="s">
        <v>14</v>
      </c>
      <c r="F255" t="s">
        <v>18</v>
      </c>
      <c r="G255" s="5">
        <v>330.69123411543779</v>
      </c>
      <c r="H255" s="190" t="str">
        <f t="shared" si="3"/>
        <v>CONS</v>
      </c>
    </row>
    <row r="256" spans="1:8" hidden="1" x14ac:dyDescent="0.25">
      <c r="A256" s="192">
        <v>202209</v>
      </c>
      <c r="B256" s="97" t="s">
        <v>40</v>
      </c>
      <c r="C256" s="97">
        <v>325</v>
      </c>
      <c r="D256" t="s">
        <v>458</v>
      </c>
      <c r="E256" s="97" t="s">
        <v>14</v>
      </c>
      <c r="F256" t="s">
        <v>16</v>
      </c>
      <c r="G256" s="5">
        <v>7925.952963804506</v>
      </c>
      <c r="H256" s="190" t="str">
        <f t="shared" si="3"/>
        <v>CONS</v>
      </c>
    </row>
    <row r="257" spans="1:8" hidden="1" x14ac:dyDescent="0.25">
      <c r="A257" s="192">
        <v>202209</v>
      </c>
      <c r="B257" s="97" t="s">
        <v>40</v>
      </c>
      <c r="C257" s="97">
        <v>325</v>
      </c>
      <c r="D257" t="s">
        <v>458</v>
      </c>
      <c r="E257" s="97" t="s">
        <v>14</v>
      </c>
      <c r="F257" t="s">
        <v>14</v>
      </c>
      <c r="G257" s="5">
        <v>2570651.0664798995</v>
      </c>
      <c r="H257" s="190" t="str">
        <f t="shared" si="3"/>
        <v>CONS</v>
      </c>
    </row>
    <row r="258" spans="1:8" hidden="1" x14ac:dyDescent="0.25">
      <c r="A258" s="192">
        <v>202209</v>
      </c>
      <c r="B258" s="97" t="s">
        <v>40</v>
      </c>
      <c r="C258" s="97">
        <v>325</v>
      </c>
      <c r="D258" t="s">
        <v>458</v>
      </c>
      <c r="E258" s="97" t="s">
        <v>14</v>
      </c>
      <c r="F258" t="s">
        <v>12</v>
      </c>
      <c r="G258" s="5">
        <v>11057.226961067076</v>
      </c>
      <c r="H258" s="190" t="str">
        <f t="shared" ref="H258:H321" si="4">VLOOKUP(B258,N:O,2,FALSE)</f>
        <v>CONS</v>
      </c>
    </row>
    <row r="259" spans="1:8" hidden="1" x14ac:dyDescent="0.25">
      <c r="A259" s="192">
        <v>202209</v>
      </c>
      <c r="B259" s="97" t="s">
        <v>40</v>
      </c>
      <c r="C259" s="97">
        <v>325</v>
      </c>
      <c r="D259" t="s">
        <v>458</v>
      </c>
      <c r="E259" s="97" t="s">
        <v>14</v>
      </c>
      <c r="F259" t="s">
        <v>10</v>
      </c>
      <c r="G259" s="5">
        <v>19872.263908256878</v>
      </c>
      <c r="H259" s="190" t="str">
        <f t="shared" si="4"/>
        <v>CONS</v>
      </c>
    </row>
    <row r="260" spans="1:8" hidden="1" x14ac:dyDescent="0.25">
      <c r="A260" s="192">
        <v>202209</v>
      </c>
      <c r="B260" s="97" t="s">
        <v>40</v>
      </c>
      <c r="C260" s="97">
        <v>325</v>
      </c>
      <c r="D260" t="s">
        <v>458</v>
      </c>
      <c r="E260" s="97" t="s">
        <v>14</v>
      </c>
      <c r="F260" t="s">
        <v>8</v>
      </c>
      <c r="G260" s="5">
        <v>125.52946391666424</v>
      </c>
      <c r="H260" s="190" t="str">
        <f t="shared" si="4"/>
        <v>CONS</v>
      </c>
    </row>
    <row r="261" spans="1:8" hidden="1" x14ac:dyDescent="0.25">
      <c r="A261" s="192">
        <v>202209</v>
      </c>
      <c r="B261" s="97" t="s">
        <v>40</v>
      </c>
      <c r="C261" s="97">
        <v>326</v>
      </c>
      <c r="D261" t="s">
        <v>458</v>
      </c>
      <c r="E261" s="97" t="s">
        <v>12</v>
      </c>
      <c r="F261" t="s">
        <v>22</v>
      </c>
      <c r="G261" s="5">
        <v>5961.7020066974446</v>
      </c>
      <c r="H261" s="190" t="str">
        <f t="shared" si="4"/>
        <v>CONS</v>
      </c>
    </row>
    <row r="262" spans="1:8" hidden="1" x14ac:dyDescent="0.25">
      <c r="A262" s="192">
        <v>202209</v>
      </c>
      <c r="B262" s="97" t="s">
        <v>40</v>
      </c>
      <c r="C262" s="97">
        <v>326</v>
      </c>
      <c r="D262" t="s">
        <v>458</v>
      </c>
      <c r="E262" s="97" t="s">
        <v>12</v>
      </c>
      <c r="F262" t="s">
        <v>20</v>
      </c>
      <c r="G262" s="5">
        <v>443.19833231283172</v>
      </c>
      <c r="H262" s="190" t="str">
        <f t="shared" si="4"/>
        <v>CONS</v>
      </c>
    </row>
    <row r="263" spans="1:8" hidden="1" x14ac:dyDescent="0.25">
      <c r="A263" s="192">
        <v>202209</v>
      </c>
      <c r="B263" s="97" t="s">
        <v>40</v>
      </c>
      <c r="C263" s="97">
        <v>326</v>
      </c>
      <c r="D263" t="s">
        <v>458</v>
      </c>
      <c r="E263" s="97" t="s">
        <v>12</v>
      </c>
      <c r="F263" t="s">
        <v>18</v>
      </c>
      <c r="G263" s="5">
        <v>6048.3690557996451</v>
      </c>
      <c r="H263" s="190" t="str">
        <f t="shared" si="4"/>
        <v>CONS</v>
      </c>
    </row>
    <row r="264" spans="1:8" hidden="1" x14ac:dyDescent="0.25">
      <c r="A264" s="192">
        <v>202209</v>
      </c>
      <c r="B264" s="97" t="s">
        <v>40</v>
      </c>
      <c r="C264" s="97">
        <v>326</v>
      </c>
      <c r="D264" t="s">
        <v>458</v>
      </c>
      <c r="E264" s="97" t="s">
        <v>12</v>
      </c>
      <c r="F264" t="s">
        <v>16</v>
      </c>
      <c r="G264" s="5">
        <v>1236.485187017169</v>
      </c>
      <c r="H264" s="190" t="str">
        <f t="shared" si="4"/>
        <v>CONS</v>
      </c>
    </row>
    <row r="265" spans="1:8" hidden="1" x14ac:dyDescent="0.25">
      <c r="A265" s="192">
        <v>202209</v>
      </c>
      <c r="B265" s="97" t="s">
        <v>40</v>
      </c>
      <c r="C265" s="97">
        <v>326</v>
      </c>
      <c r="D265" t="s">
        <v>458</v>
      </c>
      <c r="E265" s="97" t="s">
        <v>12</v>
      </c>
      <c r="F265" t="s">
        <v>14</v>
      </c>
      <c r="G265" s="5">
        <v>35841.805710426495</v>
      </c>
      <c r="H265" s="190" t="str">
        <f t="shared" si="4"/>
        <v>CONS</v>
      </c>
    </row>
    <row r="266" spans="1:8" hidden="1" x14ac:dyDescent="0.25">
      <c r="A266" s="192">
        <v>202209</v>
      </c>
      <c r="B266" s="97" t="s">
        <v>40</v>
      </c>
      <c r="C266" s="97">
        <v>326</v>
      </c>
      <c r="D266" t="s">
        <v>458</v>
      </c>
      <c r="E266" s="97" t="s">
        <v>12</v>
      </c>
      <c r="F266" t="s">
        <v>12</v>
      </c>
      <c r="G266" s="5">
        <v>2959035.8644002182</v>
      </c>
      <c r="H266" s="190" t="str">
        <f t="shared" si="4"/>
        <v>CONS</v>
      </c>
    </row>
    <row r="267" spans="1:8" hidden="1" x14ac:dyDescent="0.25">
      <c r="A267" s="192">
        <v>202209</v>
      </c>
      <c r="B267" s="97" t="s">
        <v>40</v>
      </c>
      <c r="C267" s="97">
        <v>326</v>
      </c>
      <c r="D267" t="s">
        <v>458</v>
      </c>
      <c r="E267" s="97" t="s">
        <v>12</v>
      </c>
      <c r="F267" t="s">
        <v>10</v>
      </c>
      <c r="G267" s="5">
        <v>19146.090939230446</v>
      </c>
      <c r="H267" s="190" t="str">
        <f t="shared" si="4"/>
        <v>CONS</v>
      </c>
    </row>
    <row r="268" spans="1:8" hidden="1" x14ac:dyDescent="0.25">
      <c r="A268" s="192">
        <v>202209</v>
      </c>
      <c r="B268" s="97" t="s">
        <v>40</v>
      </c>
      <c r="C268" s="97">
        <v>326</v>
      </c>
      <c r="D268" t="s">
        <v>458</v>
      </c>
      <c r="E268" s="97" t="s">
        <v>12</v>
      </c>
      <c r="F268" t="s">
        <v>8</v>
      </c>
      <c r="G268" s="5">
        <v>480.02436829427097</v>
      </c>
      <c r="H268" s="190" t="str">
        <f t="shared" si="4"/>
        <v>CONS</v>
      </c>
    </row>
    <row r="269" spans="1:8" hidden="1" x14ac:dyDescent="0.25">
      <c r="A269" s="192">
        <v>202209</v>
      </c>
      <c r="B269" s="97" t="s">
        <v>40</v>
      </c>
      <c r="C269" s="97">
        <v>327</v>
      </c>
      <c r="D269" t="s">
        <v>458</v>
      </c>
      <c r="E269" s="97" t="s">
        <v>10</v>
      </c>
      <c r="F269" t="s">
        <v>22</v>
      </c>
      <c r="G269" s="5">
        <v>10711.557806419491</v>
      </c>
      <c r="H269" s="190" t="str">
        <f t="shared" si="4"/>
        <v>CONS</v>
      </c>
    </row>
    <row r="270" spans="1:8" hidden="1" x14ac:dyDescent="0.25">
      <c r="A270" s="192">
        <v>202209</v>
      </c>
      <c r="B270" s="97" t="s">
        <v>40</v>
      </c>
      <c r="C270" s="97">
        <v>327</v>
      </c>
      <c r="D270" t="s">
        <v>458</v>
      </c>
      <c r="E270" s="97" t="s">
        <v>10</v>
      </c>
      <c r="F270" t="s">
        <v>20</v>
      </c>
      <c r="G270" s="5">
        <v>933.37791882764293</v>
      </c>
      <c r="H270" s="190" t="str">
        <f t="shared" si="4"/>
        <v>CONS</v>
      </c>
    </row>
    <row r="271" spans="1:8" hidden="1" x14ac:dyDescent="0.25">
      <c r="A271" s="192">
        <v>202209</v>
      </c>
      <c r="B271" s="97" t="s">
        <v>40</v>
      </c>
      <c r="C271" s="97">
        <v>327</v>
      </c>
      <c r="D271" t="s">
        <v>458</v>
      </c>
      <c r="E271" s="97" t="s">
        <v>10</v>
      </c>
      <c r="F271" t="s">
        <v>16</v>
      </c>
      <c r="G271" s="5">
        <v>94.666551398931148</v>
      </c>
      <c r="H271" s="190" t="str">
        <f t="shared" si="4"/>
        <v>CONS</v>
      </c>
    </row>
    <row r="272" spans="1:8" hidden="1" x14ac:dyDescent="0.25">
      <c r="A272" s="192">
        <v>202209</v>
      </c>
      <c r="B272" s="97" t="s">
        <v>40</v>
      </c>
      <c r="C272" s="97">
        <v>327</v>
      </c>
      <c r="D272" t="s">
        <v>458</v>
      </c>
      <c r="E272" s="97" t="s">
        <v>10</v>
      </c>
      <c r="F272" t="s">
        <v>14</v>
      </c>
      <c r="G272" s="5">
        <v>2049.4735475407724</v>
      </c>
      <c r="H272" s="190" t="str">
        <f t="shared" si="4"/>
        <v>CONS</v>
      </c>
    </row>
    <row r="273" spans="1:8" hidden="1" x14ac:dyDescent="0.25">
      <c r="A273" s="192">
        <v>202209</v>
      </c>
      <c r="B273" s="97" t="s">
        <v>40</v>
      </c>
      <c r="C273" s="97">
        <v>327</v>
      </c>
      <c r="D273" t="s">
        <v>458</v>
      </c>
      <c r="E273" s="97" t="s">
        <v>10</v>
      </c>
      <c r="F273" t="s">
        <v>12</v>
      </c>
      <c r="G273" s="5">
        <v>6104.1843587900466</v>
      </c>
      <c r="H273" s="190" t="str">
        <f t="shared" si="4"/>
        <v>CONS</v>
      </c>
    </row>
    <row r="274" spans="1:8" hidden="1" x14ac:dyDescent="0.25">
      <c r="A274" s="192">
        <v>202209</v>
      </c>
      <c r="B274" s="97" t="s">
        <v>40</v>
      </c>
      <c r="C274" s="97">
        <v>327</v>
      </c>
      <c r="D274" t="s">
        <v>458</v>
      </c>
      <c r="E274" s="97" t="s">
        <v>10</v>
      </c>
      <c r="F274" t="s">
        <v>10</v>
      </c>
      <c r="G274" s="5">
        <v>787498.81971342326</v>
      </c>
      <c r="H274" s="190" t="str">
        <f t="shared" si="4"/>
        <v>CONS</v>
      </c>
    </row>
    <row r="275" spans="1:8" hidden="1" x14ac:dyDescent="0.25">
      <c r="A275" s="192">
        <v>202209</v>
      </c>
      <c r="B275" s="97" t="s">
        <v>40</v>
      </c>
      <c r="C275" s="97">
        <v>327</v>
      </c>
      <c r="D275" t="s">
        <v>458</v>
      </c>
      <c r="E275" s="97" t="s">
        <v>10</v>
      </c>
      <c r="F275" t="s">
        <v>8</v>
      </c>
      <c r="G275" s="5">
        <v>1416.5701036002718</v>
      </c>
      <c r="H275" s="190" t="str">
        <f t="shared" si="4"/>
        <v>CONS</v>
      </c>
    </row>
    <row r="276" spans="1:8" hidden="1" x14ac:dyDescent="0.25">
      <c r="A276" s="192">
        <v>202209</v>
      </c>
      <c r="B276" s="97" t="s">
        <v>40</v>
      </c>
      <c r="C276" s="97">
        <v>328</v>
      </c>
      <c r="D276" t="s">
        <v>458</v>
      </c>
      <c r="E276" s="97" t="s">
        <v>8</v>
      </c>
      <c r="F276" t="s">
        <v>22</v>
      </c>
      <c r="G276" s="5">
        <v>55403.741443538893</v>
      </c>
      <c r="H276" s="190" t="str">
        <f t="shared" si="4"/>
        <v>CONS</v>
      </c>
    </row>
    <row r="277" spans="1:8" hidden="1" x14ac:dyDescent="0.25">
      <c r="A277" s="192">
        <v>202209</v>
      </c>
      <c r="B277" s="97" t="s">
        <v>40</v>
      </c>
      <c r="C277" s="97">
        <v>328</v>
      </c>
      <c r="D277" t="s">
        <v>458</v>
      </c>
      <c r="E277" s="97" t="s">
        <v>8</v>
      </c>
      <c r="F277" t="s">
        <v>20</v>
      </c>
      <c r="G277" s="5">
        <v>6097.3633220403872</v>
      </c>
      <c r="H277" s="190" t="str">
        <f t="shared" si="4"/>
        <v>CONS</v>
      </c>
    </row>
    <row r="278" spans="1:8" hidden="1" x14ac:dyDescent="0.25">
      <c r="A278" s="192">
        <v>202209</v>
      </c>
      <c r="B278" s="97" t="s">
        <v>40</v>
      </c>
      <c r="C278" s="97">
        <v>328</v>
      </c>
      <c r="D278" t="s">
        <v>458</v>
      </c>
      <c r="E278" s="97" t="s">
        <v>8</v>
      </c>
      <c r="F278" t="s">
        <v>18</v>
      </c>
      <c r="G278" s="5">
        <v>3501.8058714047716</v>
      </c>
      <c r="H278" s="190" t="str">
        <f t="shared" si="4"/>
        <v>CONS</v>
      </c>
    </row>
    <row r="279" spans="1:8" hidden="1" x14ac:dyDescent="0.25">
      <c r="A279" s="192">
        <v>202209</v>
      </c>
      <c r="B279" s="97" t="s">
        <v>40</v>
      </c>
      <c r="C279" s="97">
        <v>328</v>
      </c>
      <c r="D279" t="s">
        <v>458</v>
      </c>
      <c r="E279" s="97" t="s">
        <v>8</v>
      </c>
      <c r="F279" t="s">
        <v>16</v>
      </c>
      <c r="G279" s="5">
        <v>2077.0262175848288</v>
      </c>
      <c r="H279" s="190" t="str">
        <f t="shared" si="4"/>
        <v>CONS</v>
      </c>
    </row>
    <row r="280" spans="1:8" hidden="1" x14ac:dyDescent="0.25">
      <c r="A280" s="192">
        <v>202209</v>
      </c>
      <c r="B280" s="97" t="s">
        <v>40</v>
      </c>
      <c r="C280" s="97">
        <v>328</v>
      </c>
      <c r="D280" t="s">
        <v>458</v>
      </c>
      <c r="E280" s="97" t="s">
        <v>8</v>
      </c>
      <c r="F280" t="s">
        <v>14</v>
      </c>
      <c r="G280" s="5">
        <v>4227.5527930386743</v>
      </c>
      <c r="H280" s="190" t="str">
        <f t="shared" si="4"/>
        <v>CONS</v>
      </c>
    </row>
    <row r="281" spans="1:8" hidden="1" x14ac:dyDescent="0.25">
      <c r="A281" s="192">
        <v>202209</v>
      </c>
      <c r="B281" s="97" t="s">
        <v>40</v>
      </c>
      <c r="C281" s="97">
        <v>328</v>
      </c>
      <c r="D281" t="s">
        <v>458</v>
      </c>
      <c r="E281" s="97" t="s">
        <v>8</v>
      </c>
      <c r="F281" t="s">
        <v>12</v>
      </c>
      <c r="G281" s="5">
        <v>3356.9583807943513</v>
      </c>
      <c r="H281" s="190" t="str">
        <f t="shared" si="4"/>
        <v>CONS</v>
      </c>
    </row>
    <row r="282" spans="1:8" hidden="1" x14ac:dyDescent="0.25">
      <c r="A282" s="192">
        <v>202209</v>
      </c>
      <c r="B282" s="97" t="s">
        <v>40</v>
      </c>
      <c r="C282" s="97">
        <v>328</v>
      </c>
      <c r="D282" t="s">
        <v>458</v>
      </c>
      <c r="E282" s="97" t="s">
        <v>8</v>
      </c>
      <c r="F282" t="s">
        <v>10</v>
      </c>
      <c r="G282" s="5">
        <v>2246.7870378613329</v>
      </c>
      <c r="H282" s="190" t="str">
        <f t="shared" si="4"/>
        <v>CONS</v>
      </c>
    </row>
    <row r="283" spans="1:8" hidden="1" x14ac:dyDescent="0.25">
      <c r="A283" s="192">
        <v>202209</v>
      </c>
      <c r="B283" s="97" t="s">
        <v>40</v>
      </c>
      <c r="C283" s="97">
        <v>328</v>
      </c>
      <c r="D283" t="s">
        <v>458</v>
      </c>
      <c r="E283" s="97" t="s">
        <v>8</v>
      </c>
      <c r="F283" t="s">
        <v>8</v>
      </c>
      <c r="G283" s="5">
        <v>1524001.0249337375</v>
      </c>
      <c r="H283" s="190" t="str">
        <f t="shared" si="4"/>
        <v>CONS</v>
      </c>
    </row>
    <row r="284" spans="1:8" hidden="1" x14ac:dyDescent="0.25">
      <c r="A284" s="192">
        <v>202209</v>
      </c>
      <c r="B284" s="97" t="s">
        <v>461</v>
      </c>
      <c r="C284" s="97">
        <v>321</v>
      </c>
      <c r="D284" t="s">
        <v>456</v>
      </c>
      <c r="E284" s="97" t="s">
        <v>22</v>
      </c>
      <c r="F284" t="s">
        <v>22</v>
      </c>
      <c r="G284" s="5">
        <v>107255.09999999999</v>
      </c>
      <c r="H284" s="190" t="str">
        <f t="shared" si="4"/>
        <v>CDI/CDD/CSS</v>
      </c>
    </row>
    <row r="285" spans="1:8" hidden="1" x14ac:dyDescent="0.25">
      <c r="A285" s="192">
        <v>202209</v>
      </c>
      <c r="B285" s="97" t="s">
        <v>461</v>
      </c>
      <c r="C285" s="97">
        <v>321</v>
      </c>
      <c r="D285" t="s">
        <v>456</v>
      </c>
      <c r="E285" s="97" t="s">
        <v>22</v>
      </c>
      <c r="F285" t="s">
        <v>457</v>
      </c>
      <c r="G285" s="5">
        <v>9582.2999999999993</v>
      </c>
      <c r="H285" s="190" t="str">
        <f t="shared" si="4"/>
        <v>CDI/CDD/CSS</v>
      </c>
    </row>
    <row r="286" spans="1:8" hidden="1" x14ac:dyDescent="0.25">
      <c r="A286" s="192">
        <v>202209</v>
      </c>
      <c r="B286" s="97" t="s">
        <v>461</v>
      </c>
      <c r="C286" s="97">
        <v>321</v>
      </c>
      <c r="D286" t="s">
        <v>458</v>
      </c>
      <c r="E286" s="97" t="s">
        <v>22</v>
      </c>
      <c r="F286" t="s">
        <v>22</v>
      </c>
      <c r="G286" s="5">
        <v>2719254.9000000032</v>
      </c>
      <c r="H286" s="190" t="str">
        <f t="shared" si="4"/>
        <v>CDI/CDD/CSS</v>
      </c>
    </row>
    <row r="287" spans="1:8" hidden="1" x14ac:dyDescent="0.25">
      <c r="A287" s="192">
        <v>202209</v>
      </c>
      <c r="B287" s="97" t="s">
        <v>461</v>
      </c>
      <c r="C287" s="97">
        <v>321</v>
      </c>
      <c r="D287" t="s">
        <v>458</v>
      </c>
      <c r="E287" s="97" t="s">
        <v>22</v>
      </c>
      <c r="F287" t="s">
        <v>20</v>
      </c>
      <c r="G287" s="5">
        <v>17635.8</v>
      </c>
      <c r="H287" s="190" t="str">
        <f t="shared" si="4"/>
        <v>CDI/CDD/CSS</v>
      </c>
    </row>
    <row r="288" spans="1:8" hidden="1" x14ac:dyDescent="0.25">
      <c r="A288" s="192">
        <v>202209</v>
      </c>
      <c r="B288" s="97" t="s">
        <v>461</v>
      </c>
      <c r="C288" s="97">
        <v>321</v>
      </c>
      <c r="D288" t="s">
        <v>458</v>
      </c>
      <c r="E288" s="97" t="s">
        <v>22</v>
      </c>
      <c r="F288" t="s">
        <v>18</v>
      </c>
      <c r="G288" s="5">
        <v>3160.3</v>
      </c>
      <c r="H288" s="190" t="str">
        <f t="shared" si="4"/>
        <v>CDI/CDD/CSS</v>
      </c>
    </row>
    <row r="289" spans="1:8" hidden="1" x14ac:dyDescent="0.25">
      <c r="A289" s="192">
        <v>202209</v>
      </c>
      <c r="B289" s="97" t="s">
        <v>461</v>
      </c>
      <c r="C289" s="97">
        <v>321</v>
      </c>
      <c r="D289" t="s">
        <v>458</v>
      </c>
      <c r="E289" s="97" t="s">
        <v>22</v>
      </c>
      <c r="F289" t="s">
        <v>16</v>
      </c>
      <c r="G289" s="5">
        <v>202194.40000000011</v>
      </c>
      <c r="H289" s="190" t="str">
        <f t="shared" si="4"/>
        <v>CDI/CDD/CSS</v>
      </c>
    </row>
    <row r="290" spans="1:8" hidden="1" x14ac:dyDescent="0.25">
      <c r="A290" s="192">
        <v>202209</v>
      </c>
      <c r="B290" s="97" t="s">
        <v>461</v>
      </c>
      <c r="C290" s="97">
        <v>321</v>
      </c>
      <c r="D290" t="s">
        <v>458</v>
      </c>
      <c r="E290" s="97" t="s">
        <v>22</v>
      </c>
      <c r="F290" t="s">
        <v>14</v>
      </c>
      <c r="G290" s="5">
        <v>22857.3</v>
      </c>
      <c r="H290" s="190" t="str">
        <f t="shared" si="4"/>
        <v>CDI/CDD/CSS</v>
      </c>
    </row>
    <row r="291" spans="1:8" hidden="1" x14ac:dyDescent="0.25">
      <c r="A291" s="192">
        <v>202209</v>
      </c>
      <c r="B291" s="97" t="s">
        <v>461</v>
      </c>
      <c r="C291" s="97">
        <v>321</v>
      </c>
      <c r="D291" t="s">
        <v>458</v>
      </c>
      <c r="E291" s="97" t="s">
        <v>22</v>
      </c>
      <c r="F291" t="s">
        <v>12</v>
      </c>
      <c r="G291" s="5">
        <v>7070.7</v>
      </c>
      <c r="H291" s="190" t="str">
        <f t="shared" si="4"/>
        <v>CDI/CDD/CSS</v>
      </c>
    </row>
    <row r="292" spans="1:8" hidden="1" x14ac:dyDescent="0.25">
      <c r="A292" s="192">
        <v>202209</v>
      </c>
      <c r="B292" s="97" t="s">
        <v>461</v>
      </c>
      <c r="C292" s="97">
        <v>321</v>
      </c>
      <c r="D292" t="s">
        <v>458</v>
      </c>
      <c r="E292" s="97" t="s">
        <v>22</v>
      </c>
      <c r="F292" t="s">
        <v>10</v>
      </c>
      <c r="G292" s="5">
        <v>5415.3</v>
      </c>
      <c r="H292" s="190" t="str">
        <f t="shared" si="4"/>
        <v>CDI/CDD/CSS</v>
      </c>
    </row>
    <row r="293" spans="1:8" hidden="1" x14ac:dyDescent="0.25">
      <c r="A293" s="192">
        <v>202209</v>
      </c>
      <c r="B293" s="97" t="s">
        <v>461</v>
      </c>
      <c r="C293" s="97">
        <v>321</v>
      </c>
      <c r="D293" t="s">
        <v>458</v>
      </c>
      <c r="E293" s="97" t="s">
        <v>22</v>
      </c>
      <c r="F293" t="s">
        <v>8</v>
      </c>
      <c r="G293" s="5">
        <v>9582.2999999999993</v>
      </c>
      <c r="H293" s="190" t="str">
        <f t="shared" si="4"/>
        <v>CDI/CDD/CSS</v>
      </c>
    </row>
    <row r="294" spans="1:8" hidden="1" x14ac:dyDescent="0.25">
      <c r="A294" s="192">
        <v>202209</v>
      </c>
      <c r="B294" s="97" t="s">
        <v>461</v>
      </c>
      <c r="C294" s="97">
        <v>322</v>
      </c>
      <c r="D294" t="s">
        <v>458</v>
      </c>
      <c r="E294" s="97" t="s">
        <v>20</v>
      </c>
      <c r="F294" t="s">
        <v>22</v>
      </c>
      <c r="G294" s="5">
        <v>167406.00000000009</v>
      </c>
      <c r="H294" s="190" t="str">
        <f t="shared" si="4"/>
        <v>CDI/CDD/CSS</v>
      </c>
    </row>
    <row r="295" spans="1:8" hidden="1" x14ac:dyDescent="0.25">
      <c r="A295" s="192">
        <v>202209</v>
      </c>
      <c r="B295" s="97" t="s">
        <v>461</v>
      </c>
      <c r="C295" s="97">
        <v>322</v>
      </c>
      <c r="D295" t="s">
        <v>458</v>
      </c>
      <c r="E295" s="97" t="s">
        <v>20</v>
      </c>
      <c r="F295" t="s">
        <v>20</v>
      </c>
      <c r="G295" s="5">
        <v>1365556.5999999999</v>
      </c>
      <c r="H295" s="190" t="str">
        <f t="shared" si="4"/>
        <v>CDI/CDD/CSS</v>
      </c>
    </row>
    <row r="296" spans="1:8" hidden="1" x14ac:dyDescent="0.25">
      <c r="A296" s="192">
        <v>202209</v>
      </c>
      <c r="B296" s="97" t="s">
        <v>461</v>
      </c>
      <c r="C296" s="97">
        <v>322</v>
      </c>
      <c r="D296" t="s">
        <v>458</v>
      </c>
      <c r="E296" s="97" t="s">
        <v>20</v>
      </c>
      <c r="F296" t="s">
        <v>16</v>
      </c>
      <c r="G296" s="5">
        <v>54026.19999999999</v>
      </c>
      <c r="H296" s="190" t="str">
        <f t="shared" si="4"/>
        <v>CDI/CDD/CSS</v>
      </c>
    </row>
    <row r="297" spans="1:8" hidden="1" x14ac:dyDescent="0.25">
      <c r="A297" s="192">
        <v>202209</v>
      </c>
      <c r="B297" s="97" t="s">
        <v>461</v>
      </c>
      <c r="C297" s="97">
        <v>322</v>
      </c>
      <c r="D297" t="s">
        <v>458</v>
      </c>
      <c r="E297" s="97" t="s">
        <v>20</v>
      </c>
      <c r="F297" t="s">
        <v>10</v>
      </c>
      <c r="G297" s="5">
        <v>6033.3</v>
      </c>
      <c r="H297" s="190" t="str">
        <f t="shared" si="4"/>
        <v>CDI/CDD/CSS</v>
      </c>
    </row>
    <row r="298" spans="1:8" hidden="1" x14ac:dyDescent="0.25">
      <c r="A298" s="192">
        <v>202209</v>
      </c>
      <c r="B298" s="97" t="s">
        <v>461</v>
      </c>
      <c r="C298" s="97">
        <v>322</v>
      </c>
      <c r="D298" t="s">
        <v>458</v>
      </c>
      <c r="E298" s="97" t="s">
        <v>20</v>
      </c>
      <c r="F298" t="s">
        <v>8</v>
      </c>
      <c r="G298" s="5">
        <v>12066.6</v>
      </c>
      <c r="H298" s="190" t="str">
        <f t="shared" si="4"/>
        <v>CDI/CDD/CSS</v>
      </c>
    </row>
    <row r="299" spans="1:8" hidden="1" x14ac:dyDescent="0.25">
      <c r="A299" s="192">
        <v>202209</v>
      </c>
      <c r="B299" s="97" t="s">
        <v>461</v>
      </c>
      <c r="C299" s="97">
        <v>323</v>
      </c>
      <c r="D299" t="s">
        <v>458</v>
      </c>
      <c r="E299" s="97" t="s">
        <v>18</v>
      </c>
      <c r="F299" t="s">
        <v>18</v>
      </c>
      <c r="G299" s="5">
        <v>319639.00000000006</v>
      </c>
      <c r="H299" s="190" t="str">
        <f t="shared" si="4"/>
        <v>CDI/CDD/CSS</v>
      </c>
    </row>
    <row r="300" spans="1:8" hidden="1" x14ac:dyDescent="0.25">
      <c r="A300" s="192">
        <v>202209</v>
      </c>
      <c r="B300" s="97" t="s">
        <v>461</v>
      </c>
      <c r="C300" s="97">
        <v>323</v>
      </c>
      <c r="D300" t="s">
        <v>458</v>
      </c>
      <c r="E300" s="97" t="s">
        <v>18</v>
      </c>
      <c r="F300" t="s">
        <v>14</v>
      </c>
      <c r="G300" s="5">
        <v>16980.800000000003</v>
      </c>
      <c r="H300" s="190" t="str">
        <f t="shared" si="4"/>
        <v>CDI/CDD/CSS</v>
      </c>
    </row>
    <row r="301" spans="1:8" hidden="1" x14ac:dyDescent="0.25">
      <c r="A301" s="192">
        <v>202209</v>
      </c>
      <c r="B301" s="97" t="s">
        <v>461</v>
      </c>
      <c r="C301" s="97">
        <v>323</v>
      </c>
      <c r="D301" t="s">
        <v>458</v>
      </c>
      <c r="E301" s="97" t="s">
        <v>18</v>
      </c>
      <c r="F301" t="s">
        <v>12</v>
      </c>
      <c r="G301" s="5">
        <v>5752.5</v>
      </c>
      <c r="H301" s="190" t="str">
        <f t="shared" si="4"/>
        <v>CDI/CDD/CSS</v>
      </c>
    </row>
    <row r="302" spans="1:8" hidden="1" x14ac:dyDescent="0.25">
      <c r="A302" s="192">
        <v>202209</v>
      </c>
      <c r="B302" s="97" t="s">
        <v>461</v>
      </c>
      <c r="C302" s="97">
        <v>324</v>
      </c>
      <c r="D302" t="s">
        <v>456</v>
      </c>
      <c r="E302" s="97" t="s">
        <v>16</v>
      </c>
      <c r="F302" t="s">
        <v>16</v>
      </c>
      <c r="G302" s="5">
        <v>152909.9</v>
      </c>
      <c r="H302" s="190" t="str">
        <f t="shared" si="4"/>
        <v>CDI/CDD/CSS</v>
      </c>
    </row>
    <row r="303" spans="1:8" hidden="1" x14ac:dyDescent="0.25">
      <c r="A303" s="192">
        <v>202209</v>
      </c>
      <c r="B303" s="97" t="s">
        <v>461</v>
      </c>
      <c r="C303" s="97">
        <v>324</v>
      </c>
      <c r="D303" t="s">
        <v>458</v>
      </c>
      <c r="E303" s="97" t="s">
        <v>16</v>
      </c>
      <c r="F303" t="s">
        <v>22</v>
      </c>
      <c r="G303" s="5">
        <v>291775.00000000006</v>
      </c>
      <c r="H303" s="190" t="str">
        <f t="shared" si="4"/>
        <v>CDI/CDD/CSS</v>
      </c>
    </row>
    <row r="304" spans="1:8" hidden="1" x14ac:dyDescent="0.25">
      <c r="A304" s="192">
        <v>202209</v>
      </c>
      <c r="B304" s="97" t="s">
        <v>461</v>
      </c>
      <c r="C304" s="97">
        <v>324</v>
      </c>
      <c r="D304" t="s">
        <v>458</v>
      </c>
      <c r="E304" s="97" t="s">
        <v>16</v>
      </c>
      <c r="F304" t="s">
        <v>20</v>
      </c>
      <c r="G304" s="5">
        <v>75799.399999999994</v>
      </c>
      <c r="H304" s="190" t="str">
        <f t="shared" si="4"/>
        <v>CDI/CDD/CSS</v>
      </c>
    </row>
    <row r="305" spans="1:8" hidden="1" x14ac:dyDescent="0.25">
      <c r="A305" s="192">
        <v>202209</v>
      </c>
      <c r="B305" s="97" t="s">
        <v>461</v>
      </c>
      <c r="C305" s="97">
        <v>324</v>
      </c>
      <c r="D305" t="s">
        <v>458</v>
      </c>
      <c r="E305" s="97" t="s">
        <v>16</v>
      </c>
      <c r="F305" t="s">
        <v>16</v>
      </c>
      <c r="G305" s="5">
        <v>517914.80000000022</v>
      </c>
      <c r="H305" s="190" t="str">
        <f t="shared" si="4"/>
        <v>CDI/CDD/CSS</v>
      </c>
    </row>
    <row r="306" spans="1:8" hidden="1" x14ac:dyDescent="0.25">
      <c r="A306" s="192">
        <v>202209</v>
      </c>
      <c r="B306" s="97" t="s">
        <v>461</v>
      </c>
      <c r="C306" s="97">
        <v>324</v>
      </c>
      <c r="D306" t="s">
        <v>458</v>
      </c>
      <c r="E306" s="97" t="s">
        <v>16</v>
      </c>
      <c r="F306" t="s">
        <v>14</v>
      </c>
      <c r="G306" s="5">
        <v>15956.8</v>
      </c>
      <c r="H306" s="190" t="str">
        <f t="shared" si="4"/>
        <v>CDI/CDD/CSS</v>
      </c>
    </row>
    <row r="307" spans="1:8" hidden="1" x14ac:dyDescent="0.25">
      <c r="A307" s="192">
        <v>202209</v>
      </c>
      <c r="B307" s="97" t="s">
        <v>461</v>
      </c>
      <c r="C307" s="97">
        <v>324</v>
      </c>
      <c r="D307" t="s">
        <v>458</v>
      </c>
      <c r="E307" s="97" t="s">
        <v>16</v>
      </c>
      <c r="F307" t="s">
        <v>10</v>
      </c>
      <c r="G307" s="5">
        <v>8053.5</v>
      </c>
      <c r="H307" s="190" t="str">
        <f t="shared" si="4"/>
        <v>CDI/CDD/CSS</v>
      </c>
    </row>
    <row r="308" spans="1:8" hidden="1" x14ac:dyDescent="0.25">
      <c r="A308" s="192">
        <v>202209</v>
      </c>
      <c r="B308" s="97" t="s">
        <v>461</v>
      </c>
      <c r="C308" s="97">
        <v>325</v>
      </c>
      <c r="D308" t="s">
        <v>458</v>
      </c>
      <c r="E308" s="97" t="s">
        <v>14</v>
      </c>
      <c r="F308" t="s">
        <v>22</v>
      </c>
      <c r="G308" s="5">
        <v>159138.69999999998</v>
      </c>
      <c r="H308" s="190" t="str">
        <f t="shared" si="4"/>
        <v>CDI/CDD/CSS</v>
      </c>
    </row>
    <row r="309" spans="1:8" hidden="1" x14ac:dyDescent="0.25">
      <c r="A309" s="192">
        <v>202209</v>
      </c>
      <c r="B309" s="97" t="s">
        <v>461</v>
      </c>
      <c r="C309" s="97">
        <v>325</v>
      </c>
      <c r="D309" t="s">
        <v>458</v>
      </c>
      <c r="E309" s="97" t="s">
        <v>14</v>
      </c>
      <c r="F309" t="s">
        <v>20</v>
      </c>
      <c r="G309" s="5">
        <v>19009.900000000001</v>
      </c>
      <c r="H309" s="190" t="str">
        <f t="shared" si="4"/>
        <v>CDI/CDD/CSS</v>
      </c>
    </row>
    <row r="310" spans="1:8" hidden="1" x14ac:dyDescent="0.25">
      <c r="A310" s="192">
        <v>202209</v>
      </c>
      <c r="B310" s="97" t="s">
        <v>461</v>
      </c>
      <c r="C310" s="97">
        <v>325</v>
      </c>
      <c r="D310" t="s">
        <v>458</v>
      </c>
      <c r="E310" s="97" t="s">
        <v>14</v>
      </c>
      <c r="F310" t="s">
        <v>16</v>
      </c>
      <c r="G310" s="5">
        <v>86671.89999999998</v>
      </c>
      <c r="H310" s="190" t="str">
        <f t="shared" si="4"/>
        <v>CDI/CDD/CSS</v>
      </c>
    </row>
    <row r="311" spans="1:8" hidden="1" x14ac:dyDescent="0.25">
      <c r="A311" s="192">
        <v>202209</v>
      </c>
      <c r="B311" s="97" t="s">
        <v>461</v>
      </c>
      <c r="C311" s="97">
        <v>325</v>
      </c>
      <c r="D311" t="s">
        <v>458</v>
      </c>
      <c r="E311" s="97" t="s">
        <v>14</v>
      </c>
      <c r="F311" t="s">
        <v>14</v>
      </c>
      <c r="G311" s="5">
        <v>1042531.6999999995</v>
      </c>
      <c r="H311" s="190" t="str">
        <f t="shared" si="4"/>
        <v>CDI/CDD/CSS</v>
      </c>
    </row>
    <row r="312" spans="1:8" hidden="1" x14ac:dyDescent="0.25">
      <c r="A312" s="192">
        <v>202209</v>
      </c>
      <c r="B312" s="97" t="s">
        <v>461</v>
      </c>
      <c r="C312" s="97">
        <v>325</v>
      </c>
      <c r="D312" t="s">
        <v>458</v>
      </c>
      <c r="E312" s="97" t="s">
        <v>14</v>
      </c>
      <c r="F312" t="s">
        <v>12</v>
      </c>
      <c r="G312" s="5">
        <v>15615.600000000002</v>
      </c>
      <c r="H312" s="190" t="str">
        <f t="shared" si="4"/>
        <v>CDI/CDD/CSS</v>
      </c>
    </row>
    <row r="313" spans="1:8" hidden="1" x14ac:dyDescent="0.25">
      <c r="A313" s="192">
        <v>202209</v>
      </c>
      <c r="B313" s="97" t="s">
        <v>461</v>
      </c>
      <c r="C313" s="97">
        <v>325</v>
      </c>
      <c r="D313" t="s">
        <v>458</v>
      </c>
      <c r="E313" s="97" t="s">
        <v>14</v>
      </c>
      <c r="F313" t="s">
        <v>457</v>
      </c>
      <c r="G313" s="5">
        <v>0</v>
      </c>
      <c r="H313" s="190" t="str">
        <f t="shared" si="4"/>
        <v>CDI/CDD/CSS</v>
      </c>
    </row>
    <row r="314" spans="1:8" hidden="1" x14ac:dyDescent="0.25">
      <c r="A314" s="192">
        <v>202209</v>
      </c>
      <c r="B314" s="97" t="s">
        <v>461</v>
      </c>
      <c r="C314" s="97">
        <v>326</v>
      </c>
      <c r="D314" t="s">
        <v>458</v>
      </c>
      <c r="E314" s="97" t="s">
        <v>12</v>
      </c>
      <c r="F314" t="s">
        <v>16</v>
      </c>
      <c r="G314" s="5">
        <v>6033.3</v>
      </c>
      <c r="H314" s="190" t="str">
        <f t="shared" si="4"/>
        <v>CDI/CDD/CSS</v>
      </c>
    </row>
    <row r="315" spans="1:8" hidden="1" x14ac:dyDescent="0.25">
      <c r="A315" s="192">
        <v>202209</v>
      </c>
      <c r="B315" s="97" t="s">
        <v>461</v>
      </c>
      <c r="C315" s="97">
        <v>326</v>
      </c>
      <c r="D315" t="s">
        <v>458</v>
      </c>
      <c r="E315" s="97" t="s">
        <v>12</v>
      </c>
      <c r="F315" t="s">
        <v>14</v>
      </c>
      <c r="G315" s="5">
        <v>7070.7</v>
      </c>
      <c r="H315" s="190" t="str">
        <f t="shared" si="4"/>
        <v>CDI/CDD/CSS</v>
      </c>
    </row>
    <row r="316" spans="1:8" hidden="1" x14ac:dyDescent="0.25">
      <c r="A316" s="192">
        <v>202209</v>
      </c>
      <c r="B316" s="97" t="s">
        <v>461</v>
      </c>
      <c r="C316" s="97">
        <v>326</v>
      </c>
      <c r="D316" t="s">
        <v>458</v>
      </c>
      <c r="E316" s="97" t="s">
        <v>12</v>
      </c>
      <c r="F316" t="s">
        <v>12</v>
      </c>
      <c r="G316" s="5">
        <v>1722551.0000000005</v>
      </c>
      <c r="H316" s="190" t="str">
        <f t="shared" si="4"/>
        <v>CDI/CDD/CSS</v>
      </c>
    </row>
    <row r="317" spans="1:8" hidden="1" x14ac:dyDescent="0.25">
      <c r="A317" s="192">
        <v>202209</v>
      </c>
      <c r="B317" s="97" t="s">
        <v>461</v>
      </c>
      <c r="C317" s="97">
        <v>326</v>
      </c>
      <c r="D317" t="s">
        <v>458</v>
      </c>
      <c r="E317" s="97" t="s">
        <v>12</v>
      </c>
      <c r="F317" t="s">
        <v>10</v>
      </c>
      <c r="G317" s="5">
        <v>16653</v>
      </c>
      <c r="H317" s="190" t="str">
        <f t="shared" si="4"/>
        <v>CDI/CDD/CSS</v>
      </c>
    </row>
    <row r="318" spans="1:8" hidden="1" x14ac:dyDescent="0.25">
      <c r="A318" s="192">
        <v>202209</v>
      </c>
      <c r="B318" s="97" t="s">
        <v>461</v>
      </c>
      <c r="C318" s="97">
        <v>326</v>
      </c>
      <c r="D318" t="s">
        <v>458</v>
      </c>
      <c r="E318" s="97" t="s">
        <v>12</v>
      </c>
      <c r="F318" t="s">
        <v>457</v>
      </c>
      <c r="G318" s="5">
        <v>6961.5</v>
      </c>
      <c r="H318" s="190" t="str">
        <f t="shared" si="4"/>
        <v>CDI/CDD/CSS</v>
      </c>
    </row>
    <row r="319" spans="1:8" hidden="1" x14ac:dyDescent="0.25">
      <c r="A319" s="192">
        <v>202209</v>
      </c>
      <c r="B319" s="97" t="s">
        <v>461</v>
      </c>
      <c r="C319" s="97">
        <v>327</v>
      </c>
      <c r="D319" t="s">
        <v>456</v>
      </c>
      <c r="E319" s="97" t="s">
        <v>10</v>
      </c>
      <c r="F319" t="s">
        <v>10</v>
      </c>
      <c r="G319" s="5">
        <v>37393.100000000006</v>
      </c>
      <c r="H319" s="190" t="str">
        <f t="shared" si="4"/>
        <v>CDI/CDD/CSS</v>
      </c>
    </row>
    <row r="320" spans="1:8" hidden="1" x14ac:dyDescent="0.25">
      <c r="A320" s="192">
        <v>202209</v>
      </c>
      <c r="B320" s="97" t="s">
        <v>461</v>
      </c>
      <c r="C320" s="97">
        <v>327</v>
      </c>
      <c r="D320" t="s">
        <v>458</v>
      </c>
      <c r="E320" s="97" t="s">
        <v>10</v>
      </c>
      <c r="F320" t="s">
        <v>22</v>
      </c>
      <c r="G320" s="5">
        <v>16473.600000000002</v>
      </c>
      <c r="H320" s="190" t="str">
        <f t="shared" si="4"/>
        <v>CDI/CDD/CSS</v>
      </c>
    </row>
    <row r="321" spans="1:8" hidden="1" x14ac:dyDescent="0.25">
      <c r="A321" s="192">
        <v>202209</v>
      </c>
      <c r="B321" s="97" t="s">
        <v>461</v>
      </c>
      <c r="C321" s="97">
        <v>327</v>
      </c>
      <c r="D321" t="s">
        <v>458</v>
      </c>
      <c r="E321" s="97" t="s">
        <v>10</v>
      </c>
      <c r="F321" t="s">
        <v>20</v>
      </c>
      <c r="G321" s="5">
        <v>17635.8</v>
      </c>
      <c r="H321" s="190" t="str">
        <f t="shared" si="4"/>
        <v>CDI/CDD/CSS</v>
      </c>
    </row>
    <row r="322" spans="1:8" hidden="1" x14ac:dyDescent="0.25">
      <c r="A322" s="192">
        <v>202209</v>
      </c>
      <c r="B322" s="97" t="s">
        <v>461</v>
      </c>
      <c r="C322" s="97">
        <v>327</v>
      </c>
      <c r="D322" t="s">
        <v>458</v>
      </c>
      <c r="E322" s="97" t="s">
        <v>10</v>
      </c>
      <c r="F322" t="s">
        <v>16</v>
      </c>
      <c r="G322" s="5">
        <v>17635.8</v>
      </c>
      <c r="H322" s="190" t="str">
        <f t="shared" ref="H322:H385" si="5">VLOOKUP(B322,N:O,2,FALSE)</f>
        <v>CDI/CDD/CSS</v>
      </c>
    </row>
    <row r="323" spans="1:8" hidden="1" x14ac:dyDescent="0.25">
      <c r="A323" s="192">
        <v>202209</v>
      </c>
      <c r="B323" s="97" t="s">
        <v>461</v>
      </c>
      <c r="C323" s="97">
        <v>327</v>
      </c>
      <c r="D323" t="s">
        <v>458</v>
      </c>
      <c r="E323" s="97" t="s">
        <v>10</v>
      </c>
      <c r="F323" t="s">
        <v>14</v>
      </c>
      <c r="G323" s="5">
        <v>7070.7</v>
      </c>
      <c r="H323" s="190" t="str">
        <f t="shared" si="5"/>
        <v>CDI/CDD/CSS</v>
      </c>
    </row>
    <row r="324" spans="1:8" hidden="1" x14ac:dyDescent="0.25">
      <c r="A324" s="192">
        <v>202209</v>
      </c>
      <c r="B324" s="97" t="s">
        <v>461</v>
      </c>
      <c r="C324" s="97">
        <v>327</v>
      </c>
      <c r="D324" t="s">
        <v>458</v>
      </c>
      <c r="E324" s="97" t="s">
        <v>10</v>
      </c>
      <c r="F324" t="s">
        <v>12</v>
      </c>
      <c r="G324" s="5">
        <v>55373.5</v>
      </c>
      <c r="H324" s="190" t="str">
        <f t="shared" si="5"/>
        <v>CDI/CDD/CSS</v>
      </c>
    </row>
    <row r="325" spans="1:8" hidden="1" x14ac:dyDescent="0.25">
      <c r="A325" s="192">
        <v>202209</v>
      </c>
      <c r="B325" s="97" t="s">
        <v>461</v>
      </c>
      <c r="C325" s="97">
        <v>327</v>
      </c>
      <c r="D325" t="s">
        <v>458</v>
      </c>
      <c r="E325" s="97" t="s">
        <v>10</v>
      </c>
      <c r="F325" t="s">
        <v>10</v>
      </c>
      <c r="G325" s="5">
        <v>889789.39999999921</v>
      </c>
      <c r="H325" s="190" t="str">
        <f t="shared" si="5"/>
        <v>CDI/CDD/CSS</v>
      </c>
    </row>
    <row r="326" spans="1:8" hidden="1" x14ac:dyDescent="0.25">
      <c r="A326" s="192">
        <v>202209</v>
      </c>
      <c r="B326" s="97" t="s">
        <v>461</v>
      </c>
      <c r="C326" s="97">
        <v>328</v>
      </c>
      <c r="D326" t="s">
        <v>458</v>
      </c>
      <c r="E326" s="97" t="s">
        <v>8</v>
      </c>
      <c r="F326" t="s">
        <v>22</v>
      </c>
      <c r="G326" s="5">
        <v>34543.999999999993</v>
      </c>
      <c r="H326" s="190" t="str">
        <f t="shared" si="5"/>
        <v>CDI/CDD/CSS</v>
      </c>
    </row>
    <row r="327" spans="1:8" hidden="1" x14ac:dyDescent="0.25">
      <c r="A327" s="192">
        <v>202209</v>
      </c>
      <c r="B327" s="97" t="s">
        <v>461</v>
      </c>
      <c r="C327" s="97">
        <v>328</v>
      </c>
      <c r="D327" t="s">
        <v>458</v>
      </c>
      <c r="E327" s="97" t="s">
        <v>8</v>
      </c>
      <c r="F327" t="s">
        <v>16</v>
      </c>
      <c r="G327" s="5">
        <v>4504.5</v>
      </c>
      <c r="H327" s="190" t="str">
        <f t="shared" si="5"/>
        <v>CDI/CDD/CSS</v>
      </c>
    </row>
    <row r="328" spans="1:8" hidden="1" x14ac:dyDescent="0.25">
      <c r="A328" s="192">
        <v>202209</v>
      </c>
      <c r="B328" s="97" t="s">
        <v>461</v>
      </c>
      <c r="C328" s="97">
        <v>328</v>
      </c>
      <c r="D328" t="s">
        <v>458</v>
      </c>
      <c r="E328" s="97" t="s">
        <v>8</v>
      </c>
      <c r="F328" t="s">
        <v>8</v>
      </c>
      <c r="G328" s="5">
        <v>752471.99999999953</v>
      </c>
      <c r="H328" s="190" t="str">
        <f t="shared" si="5"/>
        <v>CDI/CDD/CSS</v>
      </c>
    </row>
    <row r="329" spans="1:8" hidden="1" x14ac:dyDescent="0.25">
      <c r="A329" s="192">
        <v>202209</v>
      </c>
      <c r="B329" s="97" t="s">
        <v>462</v>
      </c>
      <c r="C329" s="97">
        <v>321</v>
      </c>
      <c r="D329" t="s">
        <v>456</v>
      </c>
      <c r="E329" s="97" t="s">
        <v>22</v>
      </c>
      <c r="F329" t="s">
        <v>22</v>
      </c>
      <c r="G329" s="5">
        <v>26877713.27</v>
      </c>
      <c r="H329" s="190" t="str">
        <f t="shared" si="5"/>
        <v>RIA_INT</v>
      </c>
    </row>
    <row r="330" spans="1:8" hidden="1" x14ac:dyDescent="0.25">
      <c r="A330" s="192">
        <v>202209</v>
      </c>
      <c r="B330" s="97" t="s">
        <v>462</v>
      </c>
      <c r="C330" s="97">
        <v>321</v>
      </c>
      <c r="D330" t="s">
        <v>456</v>
      </c>
      <c r="E330" s="97" t="s">
        <v>22</v>
      </c>
      <c r="F330" t="s">
        <v>20</v>
      </c>
      <c r="G330" s="5">
        <v>454836.06000000006</v>
      </c>
      <c r="H330" s="190" t="str">
        <f t="shared" si="5"/>
        <v>RIA_INT</v>
      </c>
    </row>
    <row r="331" spans="1:8" hidden="1" x14ac:dyDescent="0.25">
      <c r="A331" s="192">
        <v>202209</v>
      </c>
      <c r="B331" s="97" t="s">
        <v>462</v>
      </c>
      <c r="C331" s="97">
        <v>321</v>
      </c>
      <c r="D331" t="s">
        <v>456</v>
      </c>
      <c r="E331" s="97" t="s">
        <v>22</v>
      </c>
      <c r="F331" t="s">
        <v>16</v>
      </c>
      <c r="G331" s="5">
        <v>1284234.7999999998</v>
      </c>
      <c r="H331" s="190" t="str">
        <f t="shared" si="5"/>
        <v>RIA_INT</v>
      </c>
    </row>
    <row r="332" spans="1:8" hidden="1" x14ac:dyDescent="0.25">
      <c r="A332" s="192">
        <v>202209</v>
      </c>
      <c r="B332" s="97" t="s">
        <v>462</v>
      </c>
      <c r="C332" s="97">
        <v>321</v>
      </c>
      <c r="D332" t="s">
        <v>456</v>
      </c>
      <c r="E332" s="97" t="s">
        <v>22</v>
      </c>
      <c r="F332" t="s">
        <v>14</v>
      </c>
      <c r="G332" s="5">
        <v>124847.07</v>
      </c>
      <c r="H332" s="190" t="str">
        <f t="shared" si="5"/>
        <v>RIA_INT</v>
      </c>
    </row>
    <row r="333" spans="1:8" hidden="1" x14ac:dyDescent="0.25">
      <c r="A333" s="192">
        <v>202209</v>
      </c>
      <c r="B333" s="97" t="s">
        <v>462</v>
      </c>
      <c r="C333" s="97">
        <v>321</v>
      </c>
      <c r="D333" t="s">
        <v>456</v>
      </c>
      <c r="E333" s="97" t="s">
        <v>22</v>
      </c>
      <c r="F333" t="s">
        <v>10</v>
      </c>
      <c r="G333" s="5">
        <v>121044.98000000001</v>
      </c>
      <c r="H333" s="190" t="str">
        <f t="shared" si="5"/>
        <v>RIA_INT</v>
      </c>
    </row>
    <row r="334" spans="1:8" hidden="1" x14ac:dyDescent="0.25">
      <c r="A334" s="192">
        <v>202209</v>
      </c>
      <c r="B334" s="97" t="s">
        <v>462</v>
      </c>
      <c r="C334" s="97">
        <v>321</v>
      </c>
      <c r="D334" t="s">
        <v>456</v>
      </c>
      <c r="E334" s="97" t="s">
        <v>22</v>
      </c>
      <c r="F334" t="s">
        <v>8</v>
      </c>
      <c r="G334" s="5">
        <v>477613.31</v>
      </c>
      <c r="H334" s="190" t="str">
        <f t="shared" si="5"/>
        <v>RIA_INT</v>
      </c>
    </row>
    <row r="335" spans="1:8" hidden="1" x14ac:dyDescent="0.25">
      <c r="A335" s="192">
        <v>202209</v>
      </c>
      <c r="B335" s="97" t="s">
        <v>462</v>
      </c>
      <c r="C335" s="97">
        <v>321</v>
      </c>
      <c r="D335" t="s">
        <v>458</v>
      </c>
      <c r="E335" s="97" t="s">
        <v>22</v>
      </c>
      <c r="F335" t="s">
        <v>22</v>
      </c>
      <c r="G335" s="5">
        <v>5939130.7699999996</v>
      </c>
      <c r="H335" s="190" t="str">
        <f t="shared" si="5"/>
        <v>RIA_INT</v>
      </c>
    </row>
    <row r="336" spans="1:8" hidden="1" x14ac:dyDescent="0.25">
      <c r="A336" s="192">
        <v>202209</v>
      </c>
      <c r="B336" s="97" t="s">
        <v>462</v>
      </c>
      <c r="C336" s="97">
        <v>321</v>
      </c>
      <c r="D336" t="s">
        <v>458</v>
      </c>
      <c r="E336" s="97" t="s">
        <v>22</v>
      </c>
      <c r="F336" t="s">
        <v>20</v>
      </c>
      <c r="G336" s="5">
        <v>83389.439999999988</v>
      </c>
      <c r="H336" s="190" t="str">
        <f t="shared" si="5"/>
        <v>RIA_INT</v>
      </c>
    </row>
    <row r="337" spans="1:8" hidden="1" x14ac:dyDescent="0.25">
      <c r="A337" s="192">
        <v>202209</v>
      </c>
      <c r="B337" s="97" t="s">
        <v>462</v>
      </c>
      <c r="C337" s="97">
        <v>321</v>
      </c>
      <c r="D337" t="s">
        <v>458</v>
      </c>
      <c r="E337" s="97" t="s">
        <v>22</v>
      </c>
      <c r="F337" t="s">
        <v>18</v>
      </c>
      <c r="G337" s="5">
        <v>59379</v>
      </c>
      <c r="H337" s="190" t="str">
        <f t="shared" si="5"/>
        <v>RIA_INT</v>
      </c>
    </row>
    <row r="338" spans="1:8" hidden="1" x14ac:dyDescent="0.25">
      <c r="A338" s="192">
        <v>202209</v>
      </c>
      <c r="B338" s="97" t="s">
        <v>462</v>
      </c>
      <c r="C338" s="97">
        <v>321</v>
      </c>
      <c r="D338" t="s">
        <v>458</v>
      </c>
      <c r="E338" s="97" t="s">
        <v>22</v>
      </c>
      <c r="F338" t="s">
        <v>16</v>
      </c>
      <c r="G338" s="5">
        <v>470237.42000000004</v>
      </c>
      <c r="H338" s="190" t="str">
        <f t="shared" si="5"/>
        <v>RIA_INT</v>
      </c>
    </row>
    <row r="339" spans="1:8" hidden="1" x14ac:dyDescent="0.25">
      <c r="A339" s="192">
        <v>202209</v>
      </c>
      <c r="B339" s="97" t="s">
        <v>462</v>
      </c>
      <c r="C339" s="97">
        <v>321</v>
      </c>
      <c r="D339" t="s">
        <v>458</v>
      </c>
      <c r="E339" s="97" t="s">
        <v>22</v>
      </c>
      <c r="F339" t="s">
        <v>14</v>
      </c>
      <c r="G339" s="5">
        <v>52515.44</v>
      </c>
      <c r="H339" s="190" t="str">
        <f t="shared" si="5"/>
        <v>RIA_INT</v>
      </c>
    </row>
    <row r="340" spans="1:8" hidden="1" x14ac:dyDescent="0.25">
      <c r="A340" s="192">
        <v>202209</v>
      </c>
      <c r="B340" s="97" t="s">
        <v>462</v>
      </c>
      <c r="C340" s="97">
        <v>321</v>
      </c>
      <c r="D340" t="s">
        <v>458</v>
      </c>
      <c r="E340" s="97" t="s">
        <v>22</v>
      </c>
      <c r="F340" t="s">
        <v>12</v>
      </c>
      <c r="G340" s="5">
        <v>31941</v>
      </c>
      <c r="H340" s="190" t="str">
        <f t="shared" si="5"/>
        <v>RIA_INT</v>
      </c>
    </row>
    <row r="341" spans="1:8" hidden="1" x14ac:dyDescent="0.25">
      <c r="A341" s="192">
        <v>202209</v>
      </c>
      <c r="B341" s="97" t="s">
        <v>462</v>
      </c>
      <c r="C341" s="97">
        <v>321</v>
      </c>
      <c r="D341" t="s">
        <v>458</v>
      </c>
      <c r="E341" s="97" t="s">
        <v>22</v>
      </c>
      <c r="F341" t="s">
        <v>10</v>
      </c>
      <c r="G341" s="5">
        <v>16240.64</v>
      </c>
      <c r="H341" s="190" t="str">
        <f t="shared" si="5"/>
        <v>RIA_INT</v>
      </c>
    </row>
    <row r="342" spans="1:8" hidden="1" x14ac:dyDescent="0.25">
      <c r="A342" s="192">
        <v>202209</v>
      </c>
      <c r="B342" s="97" t="s">
        <v>462</v>
      </c>
      <c r="C342" s="97">
        <v>321</v>
      </c>
      <c r="D342" t="s">
        <v>458</v>
      </c>
      <c r="E342" s="97" t="s">
        <v>22</v>
      </c>
      <c r="F342" t="s">
        <v>8</v>
      </c>
      <c r="G342" s="5">
        <v>27640.32</v>
      </c>
      <c r="H342" s="190" t="str">
        <f t="shared" si="5"/>
        <v>RIA_INT</v>
      </c>
    </row>
    <row r="343" spans="1:8" hidden="1" x14ac:dyDescent="0.25">
      <c r="A343" s="192">
        <v>202209</v>
      </c>
      <c r="B343" s="97" t="s">
        <v>462</v>
      </c>
      <c r="C343" s="97">
        <v>321</v>
      </c>
      <c r="D343" t="s">
        <v>458</v>
      </c>
      <c r="E343" s="97" t="s">
        <v>22</v>
      </c>
      <c r="F343" t="s">
        <v>457</v>
      </c>
      <c r="G343" s="5">
        <v>936.96</v>
      </c>
      <c r="H343" s="190" t="str">
        <f t="shared" si="5"/>
        <v>RIA_INT</v>
      </c>
    </row>
    <row r="344" spans="1:8" hidden="1" x14ac:dyDescent="0.25">
      <c r="A344" s="192">
        <v>202209</v>
      </c>
      <c r="B344" s="97" t="s">
        <v>462</v>
      </c>
      <c r="C344" s="97">
        <v>322</v>
      </c>
      <c r="D344" t="s">
        <v>458</v>
      </c>
      <c r="E344" s="97" t="s">
        <v>20</v>
      </c>
      <c r="F344" t="s">
        <v>22</v>
      </c>
      <c r="G344" s="5">
        <v>620106.13000000012</v>
      </c>
      <c r="H344" s="190" t="str">
        <f t="shared" si="5"/>
        <v>RIA_INT</v>
      </c>
    </row>
    <row r="345" spans="1:8" hidden="1" x14ac:dyDescent="0.25">
      <c r="A345" s="192">
        <v>202209</v>
      </c>
      <c r="B345" s="97" t="s">
        <v>462</v>
      </c>
      <c r="C345" s="97">
        <v>322</v>
      </c>
      <c r="D345" t="s">
        <v>458</v>
      </c>
      <c r="E345" s="97" t="s">
        <v>20</v>
      </c>
      <c r="F345" t="s">
        <v>20</v>
      </c>
      <c r="G345" s="5">
        <v>2210567.8299999996</v>
      </c>
      <c r="H345" s="190" t="str">
        <f t="shared" si="5"/>
        <v>RIA_INT</v>
      </c>
    </row>
    <row r="346" spans="1:8" hidden="1" x14ac:dyDescent="0.25">
      <c r="A346" s="192">
        <v>202209</v>
      </c>
      <c r="B346" s="97" t="s">
        <v>462</v>
      </c>
      <c r="C346" s="97">
        <v>322</v>
      </c>
      <c r="D346" t="s">
        <v>458</v>
      </c>
      <c r="E346" s="97" t="s">
        <v>20</v>
      </c>
      <c r="F346" t="s">
        <v>16</v>
      </c>
      <c r="G346" s="5">
        <v>91960.989999999991</v>
      </c>
      <c r="H346" s="190" t="str">
        <f t="shared" si="5"/>
        <v>RIA_INT</v>
      </c>
    </row>
    <row r="347" spans="1:8" hidden="1" x14ac:dyDescent="0.25">
      <c r="A347" s="192">
        <v>202209</v>
      </c>
      <c r="B347" s="97" t="s">
        <v>462</v>
      </c>
      <c r="C347" s="97">
        <v>322</v>
      </c>
      <c r="D347" t="s">
        <v>458</v>
      </c>
      <c r="E347" s="97" t="s">
        <v>20</v>
      </c>
      <c r="F347" t="s">
        <v>457</v>
      </c>
      <c r="G347" s="5">
        <v>11243.52</v>
      </c>
      <c r="H347" s="190" t="str">
        <f t="shared" si="5"/>
        <v>RIA_INT</v>
      </c>
    </row>
    <row r="348" spans="1:8" hidden="1" x14ac:dyDescent="0.25">
      <c r="A348" s="192">
        <v>202209</v>
      </c>
      <c r="B348" s="97" t="s">
        <v>462</v>
      </c>
      <c r="C348" s="97">
        <v>324</v>
      </c>
      <c r="D348" t="s">
        <v>456</v>
      </c>
      <c r="E348" s="97" t="s">
        <v>16</v>
      </c>
      <c r="F348" t="s">
        <v>22</v>
      </c>
      <c r="G348" s="5">
        <v>156618.51</v>
      </c>
      <c r="H348" s="190" t="str">
        <f t="shared" si="5"/>
        <v>RIA_INT</v>
      </c>
    </row>
    <row r="349" spans="1:8" hidden="1" x14ac:dyDescent="0.25">
      <c r="A349" s="192">
        <v>202209</v>
      </c>
      <c r="B349" s="97" t="s">
        <v>462</v>
      </c>
      <c r="C349" s="97">
        <v>324</v>
      </c>
      <c r="D349" t="s">
        <v>456</v>
      </c>
      <c r="E349" s="97" t="s">
        <v>16</v>
      </c>
      <c r="F349" t="s">
        <v>20</v>
      </c>
      <c r="G349" s="5">
        <v>71282.25</v>
      </c>
      <c r="H349" s="190" t="str">
        <f t="shared" si="5"/>
        <v>RIA_INT</v>
      </c>
    </row>
    <row r="350" spans="1:8" hidden="1" x14ac:dyDescent="0.25">
      <c r="A350" s="192">
        <v>202209</v>
      </c>
      <c r="B350" s="97" t="s">
        <v>462</v>
      </c>
      <c r="C350" s="97">
        <v>324</v>
      </c>
      <c r="D350" t="s">
        <v>456</v>
      </c>
      <c r="E350" s="97" t="s">
        <v>16</v>
      </c>
      <c r="F350" t="s">
        <v>16</v>
      </c>
      <c r="G350" s="5">
        <v>1097026.3999999999</v>
      </c>
      <c r="H350" s="190" t="str">
        <f t="shared" si="5"/>
        <v>RIA_INT</v>
      </c>
    </row>
    <row r="351" spans="1:8" hidden="1" x14ac:dyDescent="0.25">
      <c r="A351" s="192">
        <v>202209</v>
      </c>
      <c r="B351" s="97" t="s">
        <v>462</v>
      </c>
      <c r="C351" s="97">
        <v>324</v>
      </c>
      <c r="D351" t="s">
        <v>456</v>
      </c>
      <c r="E351" s="97" t="s">
        <v>16</v>
      </c>
      <c r="F351" t="s">
        <v>14</v>
      </c>
      <c r="G351" s="5">
        <v>122893.34</v>
      </c>
      <c r="H351" s="190" t="str">
        <f t="shared" si="5"/>
        <v>RIA_INT</v>
      </c>
    </row>
    <row r="352" spans="1:8" hidden="1" x14ac:dyDescent="0.25">
      <c r="A352" s="192">
        <v>202209</v>
      </c>
      <c r="B352" s="97" t="s">
        <v>462</v>
      </c>
      <c r="C352" s="97">
        <v>324</v>
      </c>
      <c r="D352" t="s">
        <v>458</v>
      </c>
      <c r="E352" s="97" t="s">
        <v>16</v>
      </c>
      <c r="F352" t="s">
        <v>22</v>
      </c>
      <c r="G352" s="5">
        <v>14554.9</v>
      </c>
      <c r="H352" s="190" t="str">
        <f t="shared" si="5"/>
        <v>RIA_INT</v>
      </c>
    </row>
    <row r="353" spans="1:8" hidden="1" x14ac:dyDescent="0.25">
      <c r="A353" s="192">
        <v>202209</v>
      </c>
      <c r="B353" s="97" t="s">
        <v>462</v>
      </c>
      <c r="C353" s="97">
        <v>324</v>
      </c>
      <c r="D353" t="s">
        <v>458</v>
      </c>
      <c r="E353" s="97" t="s">
        <v>16</v>
      </c>
      <c r="F353" t="s">
        <v>20</v>
      </c>
      <c r="G353" s="5">
        <v>6714.88</v>
      </c>
      <c r="H353" s="190" t="str">
        <f t="shared" si="5"/>
        <v>RIA_INT</v>
      </c>
    </row>
    <row r="354" spans="1:8" hidden="1" x14ac:dyDescent="0.25">
      <c r="A354" s="192">
        <v>202209</v>
      </c>
      <c r="B354" s="97" t="s">
        <v>462</v>
      </c>
      <c r="C354" s="97">
        <v>324</v>
      </c>
      <c r="D354" t="s">
        <v>458</v>
      </c>
      <c r="E354" s="97" t="s">
        <v>16</v>
      </c>
      <c r="F354" t="s">
        <v>18</v>
      </c>
      <c r="G354" s="5">
        <v>24829.439999999999</v>
      </c>
      <c r="H354" s="190" t="str">
        <f t="shared" si="5"/>
        <v>RIA_INT</v>
      </c>
    </row>
    <row r="355" spans="1:8" hidden="1" x14ac:dyDescent="0.25">
      <c r="A355" s="192">
        <v>202209</v>
      </c>
      <c r="B355" s="97" t="s">
        <v>462</v>
      </c>
      <c r="C355" s="97">
        <v>324</v>
      </c>
      <c r="D355" t="s">
        <v>458</v>
      </c>
      <c r="E355" s="97" t="s">
        <v>16</v>
      </c>
      <c r="F355" t="s">
        <v>16</v>
      </c>
      <c r="G355" s="5">
        <v>559877.43999999994</v>
      </c>
      <c r="H355" s="190" t="str">
        <f t="shared" si="5"/>
        <v>RIA_INT</v>
      </c>
    </row>
    <row r="356" spans="1:8" hidden="1" x14ac:dyDescent="0.25">
      <c r="A356" s="192">
        <v>202209</v>
      </c>
      <c r="B356" s="97" t="s">
        <v>462</v>
      </c>
      <c r="C356" s="97">
        <v>325</v>
      </c>
      <c r="D356" t="s">
        <v>458</v>
      </c>
      <c r="E356" s="97" t="s">
        <v>14</v>
      </c>
      <c r="F356" t="s">
        <v>22</v>
      </c>
      <c r="G356" s="5">
        <v>269447.12999999995</v>
      </c>
      <c r="H356" s="190" t="str">
        <f t="shared" si="5"/>
        <v>RIA_INT</v>
      </c>
    </row>
    <row r="357" spans="1:8" hidden="1" x14ac:dyDescent="0.25">
      <c r="A357" s="192">
        <v>202209</v>
      </c>
      <c r="B357" s="97" t="s">
        <v>462</v>
      </c>
      <c r="C357" s="97">
        <v>325</v>
      </c>
      <c r="D357" t="s">
        <v>458</v>
      </c>
      <c r="E357" s="97" t="s">
        <v>14</v>
      </c>
      <c r="F357" t="s">
        <v>20</v>
      </c>
      <c r="G357" s="5">
        <v>936.96</v>
      </c>
      <c r="H357" s="190" t="str">
        <f t="shared" si="5"/>
        <v>RIA_INT</v>
      </c>
    </row>
    <row r="358" spans="1:8" hidden="1" x14ac:dyDescent="0.25">
      <c r="A358" s="192">
        <v>202209</v>
      </c>
      <c r="B358" s="97" t="s">
        <v>462</v>
      </c>
      <c r="C358" s="97">
        <v>325</v>
      </c>
      <c r="D358" t="s">
        <v>458</v>
      </c>
      <c r="E358" s="97" t="s">
        <v>14</v>
      </c>
      <c r="F358" t="s">
        <v>18</v>
      </c>
      <c r="G358" s="5">
        <v>2967.04</v>
      </c>
      <c r="H358" s="190" t="str">
        <f t="shared" si="5"/>
        <v>RIA_INT</v>
      </c>
    </row>
    <row r="359" spans="1:8" hidden="1" x14ac:dyDescent="0.25">
      <c r="A359" s="192">
        <v>202209</v>
      </c>
      <c r="B359" s="97" t="s">
        <v>462</v>
      </c>
      <c r="C359" s="97">
        <v>325</v>
      </c>
      <c r="D359" t="s">
        <v>458</v>
      </c>
      <c r="E359" s="97" t="s">
        <v>14</v>
      </c>
      <c r="F359" t="s">
        <v>16</v>
      </c>
      <c r="G359" s="5">
        <v>69741.899999999994</v>
      </c>
      <c r="H359" s="190" t="str">
        <f t="shared" si="5"/>
        <v>RIA_INT</v>
      </c>
    </row>
    <row r="360" spans="1:8" hidden="1" x14ac:dyDescent="0.25">
      <c r="A360" s="192">
        <v>202209</v>
      </c>
      <c r="B360" s="97" t="s">
        <v>462</v>
      </c>
      <c r="C360" s="97">
        <v>325</v>
      </c>
      <c r="D360" t="s">
        <v>458</v>
      </c>
      <c r="E360" s="97" t="s">
        <v>14</v>
      </c>
      <c r="F360" t="s">
        <v>14</v>
      </c>
      <c r="G360" s="5">
        <v>7025441.7399999993</v>
      </c>
      <c r="H360" s="190" t="str">
        <f t="shared" si="5"/>
        <v>RIA_INT</v>
      </c>
    </row>
    <row r="361" spans="1:8" hidden="1" x14ac:dyDescent="0.25">
      <c r="A361" s="192">
        <v>202209</v>
      </c>
      <c r="B361" s="97" t="s">
        <v>462</v>
      </c>
      <c r="C361" s="97">
        <v>325</v>
      </c>
      <c r="D361" t="s">
        <v>458</v>
      </c>
      <c r="E361" s="97" t="s">
        <v>14</v>
      </c>
      <c r="F361" t="s">
        <v>12</v>
      </c>
      <c r="G361" s="5">
        <v>33404.719999999994</v>
      </c>
      <c r="H361" s="190" t="str">
        <f t="shared" si="5"/>
        <v>RIA_INT</v>
      </c>
    </row>
    <row r="362" spans="1:8" hidden="1" x14ac:dyDescent="0.25">
      <c r="A362" s="192">
        <v>202209</v>
      </c>
      <c r="B362" s="97" t="s">
        <v>462</v>
      </c>
      <c r="C362" s="97">
        <v>325</v>
      </c>
      <c r="D362" t="s">
        <v>458</v>
      </c>
      <c r="E362" s="97" t="s">
        <v>14</v>
      </c>
      <c r="F362" t="s">
        <v>10</v>
      </c>
      <c r="G362" s="5">
        <v>26015.74</v>
      </c>
      <c r="H362" s="190" t="str">
        <f t="shared" si="5"/>
        <v>RIA_INT</v>
      </c>
    </row>
    <row r="363" spans="1:8" hidden="1" x14ac:dyDescent="0.25">
      <c r="A363" s="192">
        <v>202209</v>
      </c>
      <c r="B363" s="97" t="s">
        <v>462</v>
      </c>
      <c r="C363" s="97">
        <v>326</v>
      </c>
      <c r="D363" t="s">
        <v>458</v>
      </c>
      <c r="E363" s="97" t="s">
        <v>12</v>
      </c>
      <c r="F363" t="s">
        <v>22</v>
      </c>
      <c r="G363" s="5">
        <v>55661.19</v>
      </c>
      <c r="H363" s="190" t="str">
        <f t="shared" si="5"/>
        <v>RIA_INT</v>
      </c>
    </row>
    <row r="364" spans="1:8" hidden="1" x14ac:dyDescent="0.25">
      <c r="A364" s="192">
        <v>202209</v>
      </c>
      <c r="B364" s="97" t="s">
        <v>462</v>
      </c>
      <c r="C364" s="97">
        <v>326</v>
      </c>
      <c r="D364" t="s">
        <v>458</v>
      </c>
      <c r="E364" s="97" t="s">
        <v>12</v>
      </c>
      <c r="F364" t="s">
        <v>20</v>
      </c>
      <c r="G364" s="5">
        <v>10096.359999999999</v>
      </c>
      <c r="H364" s="190" t="str">
        <f t="shared" si="5"/>
        <v>RIA_INT</v>
      </c>
    </row>
    <row r="365" spans="1:8" hidden="1" x14ac:dyDescent="0.25">
      <c r="A365" s="192">
        <v>202209</v>
      </c>
      <c r="B365" s="97" t="s">
        <v>462</v>
      </c>
      <c r="C365" s="97">
        <v>326</v>
      </c>
      <c r="D365" t="s">
        <v>458</v>
      </c>
      <c r="E365" s="97" t="s">
        <v>12</v>
      </c>
      <c r="F365" t="s">
        <v>18</v>
      </c>
      <c r="G365" s="5">
        <v>43194.93</v>
      </c>
      <c r="H365" s="190" t="str">
        <f t="shared" si="5"/>
        <v>RIA_INT</v>
      </c>
    </row>
    <row r="366" spans="1:8" hidden="1" x14ac:dyDescent="0.25">
      <c r="A366" s="192">
        <v>202209</v>
      </c>
      <c r="B366" s="97" t="s">
        <v>462</v>
      </c>
      <c r="C366" s="97">
        <v>326</v>
      </c>
      <c r="D366" t="s">
        <v>458</v>
      </c>
      <c r="E366" s="97" t="s">
        <v>12</v>
      </c>
      <c r="F366" t="s">
        <v>16</v>
      </c>
      <c r="G366" s="5">
        <v>17646.080000000002</v>
      </c>
      <c r="H366" s="190" t="str">
        <f t="shared" si="5"/>
        <v>RIA_INT</v>
      </c>
    </row>
    <row r="367" spans="1:8" hidden="1" x14ac:dyDescent="0.25">
      <c r="A367" s="192">
        <v>202209</v>
      </c>
      <c r="B367" s="97" t="s">
        <v>462</v>
      </c>
      <c r="C367" s="97">
        <v>326</v>
      </c>
      <c r="D367" t="s">
        <v>458</v>
      </c>
      <c r="E367" s="97" t="s">
        <v>12</v>
      </c>
      <c r="F367" t="s">
        <v>14</v>
      </c>
      <c r="G367" s="5">
        <v>493193.15999999992</v>
      </c>
      <c r="H367" s="190" t="str">
        <f t="shared" si="5"/>
        <v>RIA_INT</v>
      </c>
    </row>
    <row r="368" spans="1:8" hidden="1" x14ac:dyDescent="0.25">
      <c r="A368" s="192">
        <v>202209</v>
      </c>
      <c r="B368" s="97" t="s">
        <v>462</v>
      </c>
      <c r="C368" s="97">
        <v>326</v>
      </c>
      <c r="D368" t="s">
        <v>458</v>
      </c>
      <c r="E368" s="97" t="s">
        <v>12</v>
      </c>
      <c r="F368" t="s">
        <v>12</v>
      </c>
      <c r="G368" s="5">
        <v>5847659.0500000007</v>
      </c>
      <c r="H368" s="190" t="str">
        <f t="shared" si="5"/>
        <v>RIA_INT</v>
      </c>
    </row>
    <row r="369" spans="1:8" hidden="1" x14ac:dyDescent="0.25">
      <c r="A369" s="192">
        <v>202209</v>
      </c>
      <c r="B369" s="97" t="s">
        <v>462</v>
      </c>
      <c r="C369" s="97">
        <v>326</v>
      </c>
      <c r="D369" t="s">
        <v>458</v>
      </c>
      <c r="E369" s="97" t="s">
        <v>12</v>
      </c>
      <c r="F369" t="s">
        <v>10</v>
      </c>
      <c r="G369" s="5">
        <v>131776.88999999998</v>
      </c>
      <c r="H369" s="190" t="str">
        <f t="shared" si="5"/>
        <v>RIA_INT</v>
      </c>
    </row>
    <row r="370" spans="1:8" hidden="1" x14ac:dyDescent="0.25">
      <c r="A370" s="192">
        <v>202209</v>
      </c>
      <c r="B370" s="97" t="s">
        <v>462</v>
      </c>
      <c r="C370" s="97">
        <v>327</v>
      </c>
      <c r="D370" t="s">
        <v>456</v>
      </c>
      <c r="E370" s="97" t="s">
        <v>10</v>
      </c>
      <c r="F370" t="s">
        <v>22</v>
      </c>
      <c r="G370" s="5">
        <v>166384.93999999997</v>
      </c>
      <c r="H370" s="190" t="str">
        <f t="shared" si="5"/>
        <v>RIA_INT</v>
      </c>
    </row>
    <row r="371" spans="1:8" hidden="1" x14ac:dyDescent="0.25">
      <c r="A371" s="192">
        <v>202209</v>
      </c>
      <c r="B371" s="97" t="s">
        <v>462</v>
      </c>
      <c r="C371" s="97">
        <v>327</v>
      </c>
      <c r="D371" t="s">
        <v>456</v>
      </c>
      <c r="E371" s="97" t="s">
        <v>10</v>
      </c>
      <c r="F371" t="s">
        <v>18</v>
      </c>
      <c r="G371" s="5">
        <v>1873.92</v>
      </c>
      <c r="H371" s="190" t="str">
        <f t="shared" si="5"/>
        <v>RIA_INT</v>
      </c>
    </row>
    <row r="372" spans="1:8" hidden="1" x14ac:dyDescent="0.25">
      <c r="A372" s="192">
        <v>202209</v>
      </c>
      <c r="B372" s="97" t="s">
        <v>462</v>
      </c>
      <c r="C372" s="97">
        <v>327</v>
      </c>
      <c r="D372" t="s">
        <v>456</v>
      </c>
      <c r="E372" s="97" t="s">
        <v>10</v>
      </c>
      <c r="F372" t="s">
        <v>16</v>
      </c>
      <c r="G372" s="5">
        <v>9396.5</v>
      </c>
      <c r="H372" s="190" t="str">
        <f t="shared" si="5"/>
        <v>RIA_INT</v>
      </c>
    </row>
    <row r="373" spans="1:8" hidden="1" x14ac:dyDescent="0.25">
      <c r="A373" s="192">
        <v>202209</v>
      </c>
      <c r="B373" s="97" t="s">
        <v>462</v>
      </c>
      <c r="C373" s="97">
        <v>327</v>
      </c>
      <c r="D373" t="s">
        <v>456</v>
      </c>
      <c r="E373" s="97" t="s">
        <v>10</v>
      </c>
      <c r="F373" t="s">
        <v>14</v>
      </c>
      <c r="G373" s="5">
        <v>18575.780000000002</v>
      </c>
      <c r="H373" s="190" t="str">
        <f t="shared" si="5"/>
        <v>RIA_INT</v>
      </c>
    </row>
    <row r="374" spans="1:8" hidden="1" x14ac:dyDescent="0.25">
      <c r="A374" s="192">
        <v>202209</v>
      </c>
      <c r="B374" s="97" t="s">
        <v>462</v>
      </c>
      <c r="C374" s="97">
        <v>327</v>
      </c>
      <c r="D374" t="s">
        <v>456</v>
      </c>
      <c r="E374" s="97" t="s">
        <v>10</v>
      </c>
      <c r="F374" t="s">
        <v>12</v>
      </c>
      <c r="G374" s="5">
        <v>165956.68</v>
      </c>
      <c r="H374" s="190" t="str">
        <f t="shared" si="5"/>
        <v>RIA_INT</v>
      </c>
    </row>
    <row r="375" spans="1:8" hidden="1" x14ac:dyDescent="0.25">
      <c r="A375" s="192">
        <v>202209</v>
      </c>
      <c r="B375" s="97" t="s">
        <v>462</v>
      </c>
      <c r="C375" s="97">
        <v>327</v>
      </c>
      <c r="D375" t="s">
        <v>456</v>
      </c>
      <c r="E375" s="97" t="s">
        <v>10</v>
      </c>
      <c r="F375" t="s">
        <v>10</v>
      </c>
      <c r="G375" s="5">
        <v>3231774.6300000008</v>
      </c>
      <c r="H375" s="190" t="str">
        <f t="shared" si="5"/>
        <v>RIA_INT</v>
      </c>
    </row>
    <row r="376" spans="1:8" hidden="1" x14ac:dyDescent="0.25">
      <c r="A376" s="192">
        <v>202209</v>
      </c>
      <c r="B376" s="97" t="s">
        <v>462</v>
      </c>
      <c r="C376" s="97">
        <v>327</v>
      </c>
      <c r="D376" t="s">
        <v>456</v>
      </c>
      <c r="E376" s="97" t="s">
        <v>10</v>
      </c>
      <c r="F376" t="s">
        <v>8</v>
      </c>
      <c r="G376" s="5">
        <v>15385.400000000001</v>
      </c>
      <c r="H376" s="190" t="str">
        <f t="shared" si="5"/>
        <v>RIA_INT</v>
      </c>
    </row>
    <row r="377" spans="1:8" hidden="1" x14ac:dyDescent="0.25">
      <c r="A377" s="192">
        <v>202209</v>
      </c>
      <c r="B377" s="97" t="s">
        <v>462</v>
      </c>
      <c r="C377" s="97">
        <v>327</v>
      </c>
      <c r="D377" t="s">
        <v>458</v>
      </c>
      <c r="E377" s="97" t="s">
        <v>10</v>
      </c>
      <c r="F377" t="s">
        <v>22</v>
      </c>
      <c r="G377" s="5">
        <v>1118727.0499999998</v>
      </c>
      <c r="H377" s="190" t="str">
        <f t="shared" si="5"/>
        <v>RIA_INT</v>
      </c>
    </row>
    <row r="378" spans="1:8" hidden="1" x14ac:dyDescent="0.25">
      <c r="A378" s="192">
        <v>202209</v>
      </c>
      <c r="B378" s="97" t="s">
        <v>462</v>
      </c>
      <c r="C378" s="97">
        <v>327</v>
      </c>
      <c r="D378" t="s">
        <v>458</v>
      </c>
      <c r="E378" s="97" t="s">
        <v>10</v>
      </c>
      <c r="F378" t="s">
        <v>20</v>
      </c>
      <c r="G378" s="5">
        <v>10775.04</v>
      </c>
      <c r="H378" s="190" t="str">
        <f t="shared" si="5"/>
        <v>RIA_INT</v>
      </c>
    </row>
    <row r="379" spans="1:8" hidden="1" x14ac:dyDescent="0.25">
      <c r="A379" s="192">
        <v>202209</v>
      </c>
      <c r="B379" s="97" t="s">
        <v>462</v>
      </c>
      <c r="C379" s="97">
        <v>327</v>
      </c>
      <c r="D379" t="s">
        <v>458</v>
      </c>
      <c r="E379" s="97" t="s">
        <v>10</v>
      </c>
      <c r="F379" t="s">
        <v>18</v>
      </c>
      <c r="G379" s="5">
        <v>4594.76</v>
      </c>
      <c r="H379" s="190" t="str">
        <f t="shared" si="5"/>
        <v>RIA_INT</v>
      </c>
    </row>
    <row r="380" spans="1:8" hidden="1" x14ac:dyDescent="0.25">
      <c r="A380" s="192">
        <v>202209</v>
      </c>
      <c r="B380" s="97" t="s">
        <v>462</v>
      </c>
      <c r="C380" s="97">
        <v>327</v>
      </c>
      <c r="D380" t="s">
        <v>458</v>
      </c>
      <c r="E380" s="97" t="s">
        <v>10</v>
      </c>
      <c r="F380" t="s">
        <v>16</v>
      </c>
      <c r="G380" s="5">
        <v>34666.589999999997</v>
      </c>
      <c r="H380" s="190" t="str">
        <f t="shared" si="5"/>
        <v>RIA_INT</v>
      </c>
    </row>
    <row r="381" spans="1:8" hidden="1" x14ac:dyDescent="0.25">
      <c r="A381" s="192">
        <v>202209</v>
      </c>
      <c r="B381" s="97" t="s">
        <v>462</v>
      </c>
      <c r="C381" s="97">
        <v>327</v>
      </c>
      <c r="D381" t="s">
        <v>458</v>
      </c>
      <c r="E381" s="97" t="s">
        <v>10</v>
      </c>
      <c r="F381" t="s">
        <v>14</v>
      </c>
      <c r="G381" s="5">
        <v>1305673.7200000002</v>
      </c>
      <c r="H381" s="190" t="str">
        <f t="shared" si="5"/>
        <v>RIA_INT</v>
      </c>
    </row>
    <row r="382" spans="1:8" hidden="1" x14ac:dyDescent="0.25">
      <c r="A382" s="192">
        <v>202209</v>
      </c>
      <c r="B382" s="97" t="s">
        <v>462</v>
      </c>
      <c r="C382" s="97">
        <v>327</v>
      </c>
      <c r="D382" t="s">
        <v>458</v>
      </c>
      <c r="E382" s="97" t="s">
        <v>10</v>
      </c>
      <c r="F382" t="s">
        <v>12</v>
      </c>
      <c r="G382" s="5">
        <v>211204.83</v>
      </c>
      <c r="H382" s="190" t="str">
        <f t="shared" si="5"/>
        <v>RIA_INT</v>
      </c>
    </row>
    <row r="383" spans="1:8" hidden="1" x14ac:dyDescent="0.25">
      <c r="A383" s="192">
        <v>202209</v>
      </c>
      <c r="B383" s="97" t="s">
        <v>462</v>
      </c>
      <c r="C383" s="97">
        <v>327</v>
      </c>
      <c r="D383" t="s">
        <v>458</v>
      </c>
      <c r="E383" s="97" t="s">
        <v>10</v>
      </c>
      <c r="F383" t="s">
        <v>10</v>
      </c>
      <c r="G383" s="5">
        <v>20063868.460000005</v>
      </c>
      <c r="H383" s="190" t="str">
        <f t="shared" si="5"/>
        <v>RIA_INT</v>
      </c>
    </row>
    <row r="384" spans="1:8" hidden="1" x14ac:dyDescent="0.25">
      <c r="A384" s="192">
        <v>202209</v>
      </c>
      <c r="B384" s="97" t="s">
        <v>462</v>
      </c>
      <c r="C384" s="97">
        <v>327</v>
      </c>
      <c r="D384" t="s">
        <v>458</v>
      </c>
      <c r="E384" s="97" t="s">
        <v>10</v>
      </c>
      <c r="F384" t="s">
        <v>8</v>
      </c>
      <c r="G384" s="5">
        <v>73989.240000000005</v>
      </c>
      <c r="H384" s="190" t="str">
        <f t="shared" si="5"/>
        <v>RIA_INT</v>
      </c>
    </row>
    <row r="385" spans="1:8" hidden="1" x14ac:dyDescent="0.25">
      <c r="A385" s="192">
        <v>202209</v>
      </c>
      <c r="B385" s="97" t="s">
        <v>462</v>
      </c>
      <c r="C385" s="97">
        <v>328</v>
      </c>
      <c r="D385" t="s">
        <v>456</v>
      </c>
      <c r="E385" s="97" t="s">
        <v>8</v>
      </c>
      <c r="F385" t="s">
        <v>22</v>
      </c>
      <c r="G385" s="5">
        <v>1020509.8199999998</v>
      </c>
      <c r="H385" s="190" t="str">
        <f t="shared" si="5"/>
        <v>RIA_INT</v>
      </c>
    </row>
    <row r="386" spans="1:8" hidden="1" x14ac:dyDescent="0.25">
      <c r="A386" s="192">
        <v>202209</v>
      </c>
      <c r="B386" s="97" t="s">
        <v>462</v>
      </c>
      <c r="C386" s="97">
        <v>328</v>
      </c>
      <c r="D386" t="s">
        <v>456</v>
      </c>
      <c r="E386" s="97" t="s">
        <v>8</v>
      </c>
      <c r="F386" t="s">
        <v>20</v>
      </c>
      <c r="G386" s="5">
        <v>29814.239999999998</v>
      </c>
      <c r="H386" s="190" t="str">
        <f t="shared" ref="H386:H449" si="6">VLOOKUP(B386,N:O,2,FALSE)</f>
        <v>RIA_INT</v>
      </c>
    </row>
    <row r="387" spans="1:8" hidden="1" x14ac:dyDescent="0.25">
      <c r="A387" s="192">
        <v>202209</v>
      </c>
      <c r="B387" s="97" t="s">
        <v>462</v>
      </c>
      <c r="C387" s="97">
        <v>328</v>
      </c>
      <c r="D387" t="s">
        <v>456</v>
      </c>
      <c r="E387" s="97" t="s">
        <v>8</v>
      </c>
      <c r="F387" t="s">
        <v>16</v>
      </c>
      <c r="G387" s="5">
        <v>45676.9</v>
      </c>
      <c r="H387" s="190" t="str">
        <f t="shared" si="6"/>
        <v>RIA_INT</v>
      </c>
    </row>
    <row r="388" spans="1:8" hidden="1" x14ac:dyDescent="0.25">
      <c r="A388" s="192">
        <v>202209</v>
      </c>
      <c r="B388" s="97" t="s">
        <v>462</v>
      </c>
      <c r="C388" s="97">
        <v>328</v>
      </c>
      <c r="D388" t="s">
        <v>456</v>
      </c>
      <c r="E388" s="97" t="s">
        <v>8</v>
      </c>
      <c r="F388" t="s">
        <v>14</v>
      </c>
      <c r="G388" s="5">
        <v>27171.84</v>
      </c>
      <c r="H388" s="190" t="str">
        <f t="shared" si="6"/>
        <v>RIA_INT</v>
      </c>
    </row>
    <row r="389" spans="1:8" hidden="1" x14ac:dyDescent="0.25">
      <c r="A389" s="192">
        <v>202209</v>
      </c>
      <c r="B389" s="97" t="s">
        <v>462</v>
      </c>
      <c r="C389" s="97">
        <v>328</v>
      </c>
      <c r="D389" t="s">
        <v>456</v>
      </c>
      <c r="E389" s="97" t="s">
        <v>8</v>
      </c>
      <c r="F389" t="s">
        <v>12</v>
      </c>
      <c r="G389" s="5">
        <v>27428.130000000005</v>
      </c>
      <c r="H389" s="190" t="str">
        <f t="shared" si="6"/>
        <v>RIA_INT</v>
      </c>
    </row>
    <row r="390" spans="1:8" hidden="1" x14ac:dyDescent="0.25">
      <c r="A390" s="192">
        <v>202209</v>
      </c>
      <c r="B390" s="97" t="s">
        <v>462</v>
      </c>
      <c r="C390" s="97">
        <v>328</v>
      </c>
      <c r="D390" t="s">
        <v>456</v>
      </c>
      <c r="E390" s="97" t="s">
        <v>8</v>
      </c>
      <c r="F390" t="s">
        <v>10</v>
      </c>
      <c r="G390" s="5">
        <v>35664.080000000002</v>
      </c>
      <c r="H390" s="190" t="str">
        <f t="shared" si="6"/>
        <v>RIA_INT</v>
      </c>
    </row>
    <row r="391" spans="1:8" hidden="1" x14ac:dyDescent="0.25">
      <c r="A391" s="192">
        <v>202209</v>
      </c>
      <c r="B391" s="97" t="s">
        <v>462</v>
      </c>
      <c r="C391" s="97">
        <v>328</v>
      </c>
      <c r="D391" t="s">
        <v>456</v>
      </c>
      <c r="E391" s="97" t="s">
        <v>8</v>
      </c>
      <c r="F391" t="s">
        <v>8</v>
      </c>
      <c r="G391" s="5">
        <v>7127311.1400000015</v>
      </c>
      <c r="H391" s="190" t="str">
        <f t="shared" si="6"/>
        <v>RIA_INT</v>
      </c>
    </row>
    <row r="392" spans="1:8" hidden="1" x14ac:dyDescent="0.25">
      <c r="A392" s="192">
        <v>202209</v>
      </c>
      <c r="B392" s="97" t="s">
        <v>462</v>
      </c>
      <c r="C392" s="97">
        <v>328</v>
      </c>
      <c r="D392" t="s">
        <v>458</v>
      </c>
      <c r="E392" s="97" t="s">
        <v>8</v>
      </c>
      <c r="F392" t="s">
        <v>22</v>
      </c>
      <c r="G392" s="5">
        <v>257738.2</v>
      </c>
      <c r="H392" s="190" t="str">
        <f t="shared" si="6"/>
        <v>RIA_INT</v>
      </c>
    </row>
    <row r="393" spans="1:8" hidden="1" x14ac:dyDescent="0.25">
      <c r="A393" s="192">
        <v>202209</v>
      </c>
      <c r="B393" s="97" t="s">
        <v>462</v>
      </c>
      <c r="C393" s="97">
        <v>328</v>
      </c>
      <c r="D393" t="s">
        <v>458</v>
      </c>
      <c r="E393" s="97" t="s">
        <v>8</v>
      </c>
      <c r="F393" t="s">
        <v>20</v>
      </c>
      <c r="G393" s="5">
        <v>42933.35</v>
      </c>
      <c r="H393" s="190" t="str">
        <f t="shared" si="6"/>
        <v>RIA_INT</v>
      </c>
    </row>
    <row r="394" spans="1:8" hidden="1" x14ac:dyDescent="0.25">
      <c r="A394" s="192">
        <v>202209</v>
      </c>
      <c r="B394" s="97" t="s">
        <v>462</v>
      </c>
      <c r="C394" s="97">
        <v>328</v>
      </c>
      <c r="D394" t="s">
        <v>458</v>
      </c>
      <c r="E394" s="97" t="s">
        <v>8</v>
      </c>
      <c r="F394" t="s">
        <v>18</v>
      </c>
      <c r="G394" s="5">
        <v>11111.1</v>
      </c>
      <c r="H394" s="190" t="str">
        <f t="shared" si="6"/>
        <v>RIA_INT</v>
      </c>
    </row>
    <row r="395" spans="1:8" hidden="1" x14ac:dyDescent="0.25">
      <c r="A395" s="192">
        <v>202209</v>
      </c>
      <c r="B395" s="97" t="s">
        <v>462</v>
      </c>
      <c r="C395" s="97">
        <v>328</v>
      </c>
      <c r="D395" t="s">
        <v>458</v>
      </c>
      <c r="E395" s="97" t="s">
        <v>8</v>
      </c>
      <c r="F395" t="s">
        <v>16</v>
      </c>
      <c r="G395" s="5">
        <v>15616</v>
      </c>
      <c r="H395" s="190" t="str">
        <f t="shared" si="6"/>
        <v>RIA_INT</v>
      </c>
    </row>
    <row r="396" spans="1:8" hidden="1" x14ac:dyDescent="0.25">
      <c r="A396" s="192">
        <v>202209</v>
      </c>
      <c r="B396" s="97" t="s">
        <v>462</v>
      </c>
      <c r="C396" s="97">
        <v>328</v>
      </c>
      <c r="D396" t="s">
        <v>458</v>
      </c>
      <c r="E396" s="97" t="s">
        <v>8</v>
      </c>
      <c r="F396" t="s">
        <v>14</v>
      </c>
      <c r="G396" s="5">
        <v>13117.44</v>
      </c>
      <c r="H396" s="190" t="str">
        <f t="shared" si="6"/>
        <v>RIA_INT</v>
      </c>
    </row>
    <row r="397" spans="1:8" hidden="1" x14ac:dyDescent="0.25">
      <c r="A397" s="192">
        <v>202209</v>
      </c>
      <c r="B397" s="97" t="s">
        <v>462</v>
      </c>
      <c r="C397" s="97">
        <v>328</v>
      </c>
      <c r="D397" t="s">
        <v>458</v>
      </c>
      <c r="E397" s="97" t="s">
        <v>8</v>
      </c>
      <c r="F397" t="s">
        <v>8</v>
      </c>
      <c r="G397" s="5">
        <v>2839437.68</v>
      </c>
      <c r="H397" s="190" t="str">
        <f t="shared" si="6"/>
        <v>RIA_INT</v>
      </c>
    </row>
    <row r="398" spans="1:8" hidden="1" x14ac:dyDescent="0.25">
      <c r="A398" s="192">
        <v>202209</v>
      </c>
      <c r="B398" s="97" t="s">
        <v>143</v>
      </c>
      <c r="C398" s="97">
        <v>321</v>
      </c>
      <c r="D398" t="s">
        <v>456</v>
      </c>
      <c r="E398" s="97" t="s">
        <v>22</v>
      </c>
      <c r="F398" t="s">
        <v>22</v>
      </c>
      <c r="G398" s="5">
        <v>11796.9</v>
      </c>
      <c r="H398" s="190" t="str">
        <f t="shared" si="6"/>
        <v>Cure Palliative Domiciliari Privati</v>
      </c>
    </row>
    <row r="399" spans="1:8" hidden="1" x14ac:dyDescent="0.25">
      <c r="A399" s="192">
        <v>202209</v>
      </c>
      <c r="B399" s="97" t="s">
        <v>143</v>
      </c>
      <c r="C399" s="97">
        <v>321</v>
      </c>
      <c r="D399" t="s">
        <v>458</v>
      </c>
      <c r="E399" s="97" t="s">
        <v>22</v>
      </c>
      <c r="F399" t="s">
        <v>22</v>
      </c>
      <c r="G399" s="5">
        <v>8459919.1000000015</v>
      </c>
      <c r="H399" s="190" t="str">
        <f t="shared" si="6"/>
        <v>Cure Palliative Domiciliari Privati</v>
      </c>
    </row>
    <row r="400" spans="1:8" hidden="1" x14ac:dyDescent="0.25">
      <c r="A400" s="192">
        <v>202209</v>
      </c>
      <c r="B400" s="97" t="s">
        <v>143</v>
      </c>
      <c r="C400" s="97">
        <v>321</v>
      </c>
      <c r="D400" t="s">
        <v>458</v>
      </c>
      <c r="E400" s="97" t="s">
        <v>22</v>
      </c>
      <c r="F400" t="s">
        <v>20</v>
      </c>
      <c r="G400" s="5">
        <v>3361.3</v>
      </c>
      <c r="H400" s="190" t="str">
        <f t="shared" si="6"/>
        <v>Cure Palliative Domiciliari Privati</v>
      </c>
    </row>
    <row r="401" spans="1:8" hidden="1" x14ac:dyDescent="0.25">
      <c r="A401" s="192">
        <v>202209</v>
      </c>
      <c r="B401" s="97" t="s">
        <v>143</v>
      </c>
      <c r="C401" s="97">
        <v>321</v>
      </c>
      <c r="D401" t="s">
        <v>458</v>
      </c>
      <c r="E401" s="97" t="s">
        <v>22</v>
      </c>
      <c r="F401" t="s">
        <v>18</v>
      </c>
      <c r="G401" s="5">
        <v>10068.4</v>
      </c>
      <c r="H401" s="190" t="str">
        <f t="shared" si="6"/>
        <v>Cure Palliative Domiciliari Privati</v>
      </c>
    </row>
    <row r="402" spans="1:8" hidden="1" x14ac:dyDescent="0.25">
      <c r="A402" s="192">
        <v>202209</v>
      </c>
      <c r="B402" s="97" t="s">
        <v>143</v>
      </c>
      <c r="C402" s="97">
        <v>321</v>
      </c>
      <c r="D402" t="s">
        <v>458</v>
      </c>
      <c r="E402" s="97" t="s">
        <v>22</v>
      </c>
      <c r="F402" t="s">
        <v>16</v>
      </c>
      <c r="G402" s="5">
        <v>35298.299999999996</v>
      </c>
      <c r="H402" s="190" t="str">
        <f t="shared" si="6"/>
        <v>Cure Palliative Domiciliari Privati</v>
      </c>
    </row>
    <row r="403" spans="1:8" hidden="1" x14ac:dyDescent="0.25">
      <c r="A403" s="192">
        <v>202209</v>
      </c>
      <c r="B403" s="97" t="s">
        <v>143</v>
      </c>
      <c r="C403" s="97">
        <v>321</v>
      </c>
      <c r="D403" t="s">
        <v>458</v>
      </c>
      <c r="E403" s="97" t="s">
        <v>22</v>
      </c>
      <c r="F403" t="s">
        <v>14</v>
      </c>
      <c r="G403" s="5">
        <v>7325</v>
      </c>
      <c r="H403" s="190" t="str">
        <f t="shared" si="6"/>
        <v>Cure Palliative Domiciliari Privati</v>
      </c>
    </row>
    <row r="404" spans="1:8" hidden="1" x14ac:dyDescent="0.25">
      <c r="A404" s="192">
        <v>202209</v>
      </c>
      <c r="B404" s="97" t="s">
        <v>143</v>
      </c>
      <c r="C404" s="97">
        <v>321</v>
      </c>
      <c r="D404" t="s">
        <v>458</v>
      </c>
      <c r="E404" s="97" t="s">
        <v>22</v>
      </c>
      <c r="F404" t="s">
        <v>10</v>
      </c>
      <c r="G404" s="5">
        <v>2897.6</v>
      </c>
      <c r="H404" s="190" t="str">
        <f t="shared" si="6"/>
        <v>Cure Palliative Domiciliari Privati</v>
      </c>
    </row>
    <row r="405" spans="1:8" hidden="1" x14ac:dyDescent="0.25">
      <c r="A405" s="192">
        <v>202209</v>
      </c>
      <c r="B405" s="97" t="s">
        <v>143</v>
      </c>
      <c r="C405" s="97">
        <v>321</v>
      </c>
      <c r="D405" t="s">
        <v>458</v>
      </c>
      <c r="E405" s="97" t="s">
        <v>22</v>
      </c>
      <c r="F405" t="s">
        <v>8</v>
      </c>
      <c r="G405" s="5">
        <v>5912</v>
      </c>
      <c r="H405" s="190" t="str">
        <f t="shared" si="6"/>
        <v>Cure Palliative Domiciliari Privati</v>
      </c>
    </row>
    <row r="406" spans="1:8" hidden="1" x14ac:dyDescent="0.25">
      <c r="A406" s="192">
        <v>202209</v>
      </c>
      <c r="B406" s="97" t="s">
        <v>143</v>
      </c>
      <c r="C406" s="97">
        <v>321</v>
      </c>
      <c r="D406" t="s">
        <v>220</v>
      </c>
      <c r="E406" s="97" t="s">
        <v>147</v>
      </c>
      <c r="F406" t="s">
        <v>22</v>
      </c>
      <c r="G406" s="5">
        <v>269078.5</v>
      </c>
      <c r="H406" s="190" t="str">
        <f t="shared" si="6"/>
        <v>Cure Palliative Domiciliari Privati</v>
      </c>
    </row>
    <row r="407" spans="1:8" hidden="1" x14ac:dyDescent="0.25">
      <c r="A407" s="192">
        <v>202209</v>
      </c>
      <c r="B407" s="97" t="s">
        <v>143</v>
      </c>
      <c r="C407" s="97">
        <v>321</v>
      </c>
      <c r="D407" t="s">
        <v>220</v>
      </c>
      <c r="E407" s="97" t="s">
        <v>148</v>
      </c>
      <c r="F407" t="s">
        <v>22</v>
      </c>
      <c r="G407" s="5">
        <v>393959.49999999994</v>
      </c>
      <c r="H407" s="190" t="str">
        <f t="shared" si="6"/>
        <v>Cure Palliative Domiciliari Privati</v>
      </c>
    </row>
    <row r="408" spans="1:8" hidden="1" x14ac:dyDescent="0.25">
      <c r="A408" s="192">
        <v>202209</v>
      </c>
      <c r="B408" s="97" t="s">
        <v>143</v>
      </c>
      <c r="C408" s="97">
        <v>321</v>
      </c>
      <c r="D408" t="s">
        <v>220</v>
      </c>
      <c r="E408" s="97" t="s">
        <v>148</v>
      </c>
      <c r="F408" t="s">
        <v>8</v>
      </c>
      <c r="G408" s="5">
        <v>437.5</v>
      </c>
      <c r="H408" s="190" t="str">
        <f t="shared" si="6"/>
        <v>Cure Palliative Domiciliari Privati</v>
      </c>
    </row>
    <row r="409" spans="1:8" hidden="1" x14ac:dyDescent="0.25">
      <c r="A409" s="192">
        <v>202209</v>
      </c>
      <c r="B409" s="97" t="s">
        <v>143</v>
      </c>
      <c r="C409" s="97">
        <v>321</v>
      </c>
      <c r="D409" t="s">
        <v>220</v>
      </c>
      <c r="E409" s="97" t="s">
        <v>149</v>
      </c>
      <c r="F409" t="s">
        <v>22</v>
      </c>
      <c r="G409" s="5">
        <v>540846.20000000007</v>
      </c>
      <c r="H409" s="190" t="str">
        <f t="shared" si="6"/>
        <v>Cure Palliative Domiciliari Privati</v>
      </c>
    </row>
    <row r="410" spans="1:8" hidden="1" x14ac:dyDescent="0.25">
      <c r="A410" s="192">
        <v>202209</v>
      </c>
      <c r="B410" s="97" t="s">
        <v>143</v>
      </c>
      <c r="C410" s="97">
        <v>321</v>
      </c>
      <c r="D410" t="s">
        <v>220</v>
      </c>
      <c r="E410" s="97" t="s">
        <v>151</v>
      </c>
      <c r="F410" t="s">
        <v>22</v>
      </c>
      <c r="G410" s="5">
        <v>558381.5</v>
      </c>
      <c r="H410" s="190" t="str">
        <f t="shared" si="6"/>
        <v>Cure Palliative Domiciliari Privati</v>
      </c>
    </row>
    <row r="411" spans="1:8" hidden="1" x14ac:dyDescent="0.25">
      <c r="A411" s="192">
        <v>202209</v>
      </c>
      <c r="B411" s="97" t="s">
        <v>143</v>
      </c>
      <c r="C411" s="97">
        <v>321</v>
      </c>
      <c r="D411" t="s">
        <v>220</v>
      </c>
      <c r="E411" s="97" t="s">
        <v>151</v>
      </c>
      <c r="F411" t="s">
        <v>20</v>
      </c>
      <c r="G411" s="5">
        <v>5200.6000000000004</v>
      </c>
      <c r="H411" s="190" t="str">
        <f t="shared" si="6"/>
        <v>Cure Palliative Domiciliari Privati</v>
      </c>
    </row>
    <row r="412" spans="1:8" hidden="1" x14ac:dyDescent="0.25">
      <c r="A412" s="192">
        <v>202209</v>
      </c>
      <c r="B412" s="97" t="s">
        <v>143</v>
      </c>
      <c r="C412" s="97">
        <v>321</v>
      </c>
      <c r="D412" t="s">
        <v>220</v>
      </c>
      <c r="E412" s="97" t="s">
        <v>151</v>
      </c>
      <c r="F412" t="s">
        <v>12</v>
      </c>
      <c r="G412" s="5">
        <v>870.6</v>
      </c>
      <c r="H412" s="190" t="str">
        <f t="shared" si="6"/>
        <v>Cure Palliative Domiciliari Privati</v>
      </c>
    </row>
    <row r="413" spans="1:8" hidden="1" x14ac:dyDescent="0.25">
      <c r="A413" s="192">
        <v>202209</v>
      </c>
      <c r="B413" s="97" t="s">
        <v>143</v>
      </c>
      <c r="C413" s="97">
        <v>321</v>
      </c>
      <c r="D413" t="s">
        <v>220</v>
      </c>
      <c r="E413" s="97" t="s">
        <v>152</v>
      </c>
      <c r="F413" t="s">
        <v>22</v>
      </c>
      <c r="G413" s="5">
        <v>714850.70000000007</v>
      </c>
      <c r="H413" s="190" t="str">
        <f t="shared" si="6"/>
        <v>Cure Palliative Domiciliari Privati</v>
      </c>
    </row>
    <row r="414" spans="1:8" hidden="1" x14ac:dyDescent="0.25">
      <c r="A414" s="192">
        <v>202209</v>
      </c>
      <c r="B414" s="97" t="s">
        <v>143</v>
      </c>
      <c r="C414" s="97">
        <v>321</v>
      </c>
      <c r="D414" t="s">
        <v>220</v>
      </c>
      <c r="E414" s="97" t="s">
        <v>152</v>
      </c>
      <c r="F414" t="s">
        <v>20</v>
      </c>
      <c r="G414" s="5">
        <v>80071.600000000006</v>
      </c>
      <c r="H414" s="190" t="str">
        <f t="shared" si="6"/>
        <v>Cure Palliative Domiciliari Privati</v>
      </c>
    </row>
    <row r="415" spans="1:8" hidden="1" x14ac:dyDescent="0.25">
      <c r="A415" s="192">
        <v>202209</v>
      </c>
      <c r="B415" s="97" t="s">
        <v>143</v>
      </c>
      <c r="C415" s="97">
        <v>321</v>
      </c>
      <c r="D415" t="s">
        <v>220</v>
      </c>
      <c r="E415" s="97" t="s">
        <v>152</v>
      </c>
      <c r="F415" t="s">
        <v>16</v>
      </c>
      <c r="G415" s="5">
        <v>106470.29999999999</v>
      </c>
      <c r="H415" s="190" t="str">
        <f t="shared" si="6"/>
        <v>Cure Palliative Domiciliari Privati</v>
      </c>
    </row>
    <row r="416" spans="1:8" hidden="1" x14ac:dyDescent="0.25">
      <c r="A416" s="192">
        <v>202209</v>
      </c>
      <c r="B416" s="97" t="s">
        <v>143</v>
      </c>
      <c r="C416" s="97">
        <v>321</v>
      </c>
      <c r="D416" t="s">
        <v>220</v>
      </c>
      <c r="E416" s="97" t="s">
        <v>153</v>
      </c>
      <c r="F416" t="s">
        <v>22</v>
      </c>
      <c r="G416" s="5">
        <v>735437.1</v>
      </c>
      <c r="H416" s="190" t="str">
        <f t="shared" si="6"/>
        <v>Cure Palliative Domiciliari Privati</v>
      </c>
    </row>
    <row r="417" spans="1:8" hidden="1" x14ac:dyDescent="0.25">
      <c r="A417" s="192">
        <v>202209</v>
      </c>
      <c r="B417" s="97" t="s">
        <v>143</v>
      </c>
      <c r="C417" s="97">
        <v>321</v>
      </c>
      <c r="D417" t="s">
        <v>220</v>
      </c>
      <c r="E417" s="97" t="s">
        <v>153</v>
      </c>
      <c r="F417" t="s">
        <v>20</v>
      </c>
      <c r="G417" s="5">
        <v>3274.4</v>
      </c>
      <c r="H417" s="190" t="str">
        <f t="shared" si="6"/>
        <v>Cure Palliative Domiciliari Privati</v>
      </c>
    </row>
    <row r="418" spans="1:8" hidden="1" x14ac:dyDescent="0.25">
      <c r="A418" s="192">
        <v>202209</v>
      </c>
      <c r="B418" s="97" t="s">
        <v>143</v>
      </c>
      <c r="C418" s="97">
        <v>321</v>
      </c>
      <c r="D418" t="s">
        <v>220</v>
      </c>
      <c r="E418" s="97" t="s">
        <v>153</v>
      </c>
      <c r="F418" t="s">
        <v>12</v>
      </c>
      <c r="G418" s="5">
        <v>529.4</v>
      </c>
      <c r="H418" s="190" t="str">
        <f t="shared" si="6"/>
        <v>Cure Palliative Domiciliari Privati</v>
      </c>
    </row>
    <row r="419" spans="1:8" hidden="1" x14ac:dyDescent="0.25">
      <c r="A419" s="192">
        <v>202209</v>
      </c>
      <c r="B419" s="97" t="s">
        <v>143</v>
      </c>
      <c r="C419" s="97">
        <v>321</v>
      </c>
      <c r="D419" t="s">
        <v>220</v>
      </c>
      <c r="E419" s="97" t="s">
        <v>155</v>
      </c>
      <c r="F419" t="s">
        <v>22</v>
      </c>
      <c r="G419" s="5">
        <v>768823.70000000007</v>
      </c>
      <c r="H419" s="190" t="str">
        <f t="shared" si="6"/>
        <v>Cure Palliative Domiciliari Privati</v>
      </c>
    </row>
    <row r="420" spans="1:8" hidden="1" x14ac:dyDescent="0.25">
      <c r="A420" s="192">
        <v>202209</v>
      </c>
      <c r="B420" s="97" t="s">
        <v>143</v>
      </c>
      <c r="C420" s="97">
        <v>321</v>
      </c>
      <c r="D420" t="s">
        <v>220</v>
      </c>
      <c r="E420" s="97" t="s">
        <v>155</v>
      </c>
      <c r="F420" t="s">
        <v>8</v>
      </c>
      <c r="G420" s="5">
        <v>1076.5999999999999</v>
      </c>
      <c r="H420" s="190" t="str">
        <f t="shared" si="6"/>
        <v>Cure Palliative Domiciliari Privati</v>
      </c>
    </row>
    <row r="421" spans="1:8" hidden="1" x14ac:dyDescent="0.25">
      <c r="A421" s="192">
        <v>202209</v>
      </c>
      <c r="B421" s="97" t="s">
        <v>143</v>
      </c>
      <c r="C421" s="97">
        <v>321</v>
      </c>
      <c r="D421" t="s">
        <v>220</v>
      </c>
      <c r="E421" s="97" t="s">
        <v>156</v>
      </c>
      <c r="F421" t="s">
        <v>22</v>
      </c>
      <c r="G421" s="5">
        <v>345141.9</v>
      </c>
      <c r="H421" s="190" t="str">
        <f t="shared" si="6"/>
        <v>Cure Palliative Domiciliari Privati</v>
      </c>
    </row>
    <row r="422" spans="1:8" hidden="1" x14ac:dyDescent="0.25">
      <c r="A422" s="192">
        <v>202209</v>
      </c>
      <c r="B422" s="97" t="s">
        <v>143</v>
      </c>
      <c r="C422" s="97">
        <v>322</v>
      </c>
      <c r="D422" t="s">
        <v>458</v>
      </c>
      <c r="E422" s="97" t="s">
        <v>20</v>
      </c>
      <c r="F422" t="s">
        <v>20</v>
      </c>
      <c r="G422" s="5">
        <v>1672473.2999999996</v>
      </c>
      <c r="H422" s="190" t="str">
        <f t="shared" si="6"/>
        <v>Cure Palliative Domiciliari Privati</v>
      </c>
    </row>
    <row r="423" spans="1:8" hidden="1" x14ac:dyDescent="0.25">
      <c r="A423" s="192">
        <v>202209</v>
      </c>
      <c r="B423" s="97" t="s">
        <v>143</v>
      </c>
      <c r="C423" s="97">
        <v>322</v>
      </c>
      <c r="D423" t="s">
        <v>458</v>
      </c>
      <c r="E423" s="97" t="s">
        <v>20</v>
      </c>
      <c r="F423" t="s">
        <v>16</v>
      </c>
      <c r="G423" s="5">
        <v>47265.3</v>
      </c>
      <c r="H423" s="190" t="str">
        <f t="shared" si="6"/>
        <v>Cure Palliative Domiciliari Privati</v>
      </c>
    </row>
    <row r="424" spans="1:8" hidden="1" x14ac:dyDescent="0.25">
      <c r="A424" s="192">
        <v>202209</v>
      </c>
      <c r="B424" s="97" t="s">
        <v>143</v>
      </c>
      <c r="C424" s="97">
        <v>322</v>
      </c>
      <c r="D424" t="s">
        <v>220</v>
      </c>
      <c r="E424" s="97" t="s">
        <v>159</v>
      </c>
      <c r="F424" t="s">
        <v>22</v>
      </c>
      <c r="G424" s="5">
        <v>2449.4</v>
      </c>
      <c r="H424" s="190" t="str">
        <f t="shared" si="6"/>
        <v>Cure Palliative Domiciliari Privati</v>
      </c>
    </row>
    <row r="425" spans="1:8" hidden="1" x14ac:dyDescent="0.25">
      <c r="A425" s="192">
        <v>202209</v>
      </c>
      <c r="B425" s="97" t="s">
        <v>143</v>
      </c>
      <c r="C425" s="97">
        <v>322</v>
      </c>
      <c r="D425" t="s">
        <v>220</v>
      </c>
      <c r="E425" s="97" t="s">
        <v>159</v>
      </c>
      <c r="F425" t="s">
        <v>20</v>
      </c>
      <c r="G425" s="5">
        <v>607545.80000000005</v>
      </c>
      <c r="H425" s="190" t="str">
        <f t="shared" si="6"/>
        <v>Cure Palliative Domiciliari Privati</v>
      </c>
    </row>
    <row r="426" spans="1:8" hidden="1" x14ac:dyDescent="0.25">
      <c r="A426" s="192">
        <v>202209</v>
      </c>
      <c r="B426" s="97" t="s">
        <v>143</v>
      </c>
      <c r="C426" s="97">
        <v>322</v>
      </c>
      <c r="D426" t="s">
        <v>220</v>
      </c>
      <c r="E426" s="97" t="s">
        <v>160</v>
      </c>
      <c r="F426" t="s">
        <v>22</v>
      </c>
      <c r="G426" s="5">
        <v>1650.4</v>
      </c>
      <c r="H426" s="190" t="str">
        <f t="shared" si="6"/>
        <v>Cure Palliative Domiciliari Privati</v>
      </c>
    </row>
    <row r="427" spans="1:8" hidden="1" x14ac:dyDescent="0.25">
      <c r="A427" s="192">
        <v>202209</v>
      </c>
      <c r="B427" s="97" t="s">
        <v>143</v>
      </c>
      <c r="C427" s="97">
        <v>322</v>
      </c>
      <c r="D427" t="s">
        <v>220</v>
      </c>
      <c r="E427" s="97" t="s">
        <v>160</v>
      </c>
      <c r="F427" t="s">
        <v>20</v>
      </c>
      <c r="G427" s="5">
        <v>355893.7</v>
      </c>
      <c r="H427" s="190" t="str">
        <f t="shared" si="6"/>
        <v>Cure Palliative Domiciliari Privati</v>
      </c>
    </row>
    <row r="428" spans="1:8" hidden="1" x14ac:dyDescent="0.25">
      <c r="A428" s="192">
        <v>202209</v>
      </c>
      <c r="B428" s="97" t="s">
        <v>143</v>
      </c>
      <c r="C428" s="97">
        <v>322</v>
      </c>
      <c r="D428" t="s">
        <v>220</v>
      </c>
      <c r="E428" s="97" t="s">
        <v>161</v>
      </c>
      <c r="F428" t="s">
        <v>22</v>
      </c>
      <c r="G428" s="5">
        <v>2056.2999999999997</v>
      </c>
      <c r="H428" s="190" t="str">
        <f t="shared" si="6"/>
        <v>Cure Palliative Domiciliari Privati</v>
      </c>
    </row>
    <row r="429" spans="1:8" hidden="1" x14ac:dyDescent="0.25">
      <c r="A429" s="192">
        <v>202209</v>
      </c>
      <c r="B429" s="97" t="s">
        <v>143</v>
      </c>
      <c r="C429" s="97">
        <v>322</v>
      </c>
      <c r="D429" t="s">
        <v>220</v>
      </c>
      <c r="E429" s="97" t="s">
        <v>161</v>
      </c>
      <c r="F429" t="s">
        <v>20</v>
      </c>
      <c r="G429" s="5">
        <v>522552.1</v>
      </c>
      <c r="H429" s="190" t="str">
        <f t="shared" si="6"/>
        <v>Cure Palliative Domiciliari Privati</v>
      </c>
    </row>
    <row r="430" spans="1:8" hidden="1" x14ac:dyDescent="0.25">
      <c r="A430" s="192">
        <v>202209</v>
      </c>
      <c r="B430" s="97" t="s">
        <v>143</v>
      </c>
      <c r="C430" s="97">
        <v>322</v>
      </c>
      <c r="D430" t="s">
        <v>220</v>
      </c>
      <c r="E430" s="97" t="s">
        <v>161</v>
      </c>
      <c r="F430" t="s">
        <v>18</v>
      </c>
      <c r="G430" s="5">
        <v>1565.2</v>
      </c>
      <c r="H430" s="190" t="str">
        <f t="shared" si="6"/>
        <v>Cure Palliative Domiciliari Privati</v>
      </c>
    </row>
    <row r="431" spans="1:8" hidden="1" x14ac:dyDescent="0.25">
      <c r="A431" s="192">
        <v>202209</v>
      </c>
      <c r="B431" s="97" t="s">
        <v>143</v>
      </c>
      <c r="C431" s="97">
        <v>322</v>
      </c>
      <c r="D431" t="s">
        <v>220</v>
      </c>
      <c r="E431" s="97" t="s">
        <v>161</v>
      </c>
      <c r="F431" t="s">
        <v>16</v>
      </c>
      <c r="G431" s="5">
        <v>1858.4</v>
      </c>
      <c r="H431" s="190" t="str">
        <f t="shared" si="6"/>
        <v>Cure Palliative Domiciliari Privati</v>
      </c>
    </row>
    <row r="432" spans="1:8" hidden="1" x14ac:dyDescent="0.25">
      <c r="A432" s="192">
        <v>202209</v>
      </c>
      <c r="B432" s="97" t="s">
        <v>143</v>
      </c>
      <c r="C432" s="97">
        <v>322</v>
      </c>
      <c r="D432" t="s">
        <v>220</v>
      </c>
      <c r="E432" s="97" t="s">
        <v>161</v>
      </c>
      <c r="F432" t="s">
        <v>14</v>
      </c>
      <c r="G432" s="5">
        <v>1632.2</v>
      </c>
      <c r="H432" s="190" t="str">
        <f t="shared" si="6"/>
        <v>Cure Palliative Domiciliari Privati</v>
      </c>
    </row>
    <row r="433" spans="1:8" hidden="1" x14ac:dyDescent="0.25">
      <c r="A433" s="192">
        <v>202209</v>
      </c>
      <c r="B433" s="97" t="s">
        <v>143</v>
      </c>
      <c r="C433" s="97">
        <v>323</v>
      </c>
      <c r="D433" t="s">
        <v>458</v>
      </c>
      <c r="E433" s="97" t="s">
        <v>18</v>
      </c>
      <c r="F433" t="s">
        <v>18</v>
      </c>
      <c r="G433" s="5">
        <v>352112.79999999993</v>
      </c>
      <c r="H433" s="190" t="str">
        <f t="shared" si="6"/>
        <v>Cure Palliative Domiciliari Privati</v>
      </c>
    </row>
    <row r="434" spans="1:8" hidden="1" x14ac:dyDescent="0.25">
      <c r="A434" s="192">
        <v>202209</v>
      </c>
      <c r="B434" s="97" t="s">
        <v>143</v>
      </c>
      <c r="C434" s="97">
        <v>323</v>
      </c>
      <c r="D434" t="s">
        <v>458</v>
      </c>
      <c r="E434" s="97" t="s">
        <v>18</v>
      </c>
      <c r="F434" t="s">
        <v>16</v>
      </c>
      <c r="G434" s="5">
        <v>438.2</v>
      </c>
      <c r="H434" s="190" t="str">
        <f t="shared" si="6"/>
        <v>Cure Palliative Domiciliari Privati</v>
      </c>
    </row>
    <row r="435" spans="1:8" hidden="1" x14ac:dyDescent="0.25">
      <c r="A435" s="192">
        <v>202209</v>
      </c>
      <c r="B435" s="97" t="s">
        <v>143</v>
      </c>
      <c r="C435" s="97">
        <v>323</v>
      </c>
      <c r="D435" t="s">
        <v>458</v>
      </c>
      <c r="E435" s="97" t="s">
        <v>18</v>
      </c>
      <c r="F435" t="s">
        <v>12</v>
      </c>
      <c r="G435" s="5">
        <v>11881.2</v>
      </c>
      <c r="H435" s="190" t="str">
        <f t="shared" si="6"/>
        <v>Cure Palliative Domiciliari Privati</v>
      </c>
    </row>
    <row r="436" spans="1:8" hidden="1" x14ac:dyDescent="0.25">
      <c r="A436" s="192">
        <v>202209</v>
      </c>
      <c r="B436" s="97" t="s">
        <v>143</v>
      </c>
      <c r="C436" s="97">
        <v>323</v>
      </c>
      <c r="D436" t="s">
        <v>220</v>
      </c>
      <c r="E436" s="97" t="s">
        <v>162</v>
      </c>
      <c r="F436" t="s">
        <v>22</v>
      </c>
      <c r="G436" s="5">
        <v>2426.6</v>
      </c>
      <c r="H436" s="190" t="str">
        <f t="shared" si="6"/>
        <v>Cure Palliative Domiciliari Privati</v>
      </c>
    </row>
    <row r="437" spans="1:8" hidden="1" x14ac:dyDescent="0.25">
      <c r="A437" s="192">
        <v>202209</v>
      </c>
      <c r="B437" s="97" t="s">
        <v>143</v>
      </c>
      <c r="C437" s="97">
        <v>323</v>
      </c>
      <c r="D437" t="s">
        <v>220</v>
      </c>
      <c r="E437" s="97" t="s">
        <v>162</v>
      </c>
      <c r="F437" t="s">
        <v>18</v>
      </c>
      <c r="G437" s="5">
        <v>438221.7</v>
      </c>
      <c r="H437" s="190" t="str">
        <f t="shared" si="6"/>
        <v>Cure Palliative Domiciliari Privati</v>
      </c>
    </row>
    <row r="438" spans="1:8" hidden="1" x14ac:dyDescent="0.25">
      <c r="A438" s="192">
        <v>202209</v>
      </c>
      <c r="B438" s="97" t="s">
        <v>143</v>
      </c>
      <c r="C438" s="97">
        <v>323</v>
      </c>
      <c r="D438" t="s">
        <v>220</v>
      </c>
      <c r="E438" s="97" t="s">
        <v>162</v>
      </c>
      <c r="F438" t="s">
        <v>16</v>
      </c>
      <c r="G438" s="5">
        <v>973.2</v>
      </c>
      <c r="H438" s="190" t="str">
        <f t="shared" si="6"/>
        <v>Cure Palliative Domiciliari Privati</v>
      </c>
    </row>
    <row r="439" spans="1:8" hidden="1" x14ac:dyDescent="0.25">
      <c r="A439" s="192">
        <v>202209</v>
      </c>
      <c r="B439" s="97" t="s">
        <v>143</v>
      </c>
      <c r="C439" s="97">
        <v>323</v>
      </c>
      <c r="D439" t="s">
        <v>220</v>
      </c>
      <c r="E439" s="97" t="s">
        <v>163</v>
      </c>
      <c r="F439" t="s">
        <v>18</v>
      </c>
      <c r="G439" s="5">
        <v>113851.5</v>
      </c>
      <c r="H439" s="190" t="str">
        <f t="shared" si="6"/>
        <v>Cure Palliative Domiciliari Privati</v>
      </c>
    </row>
    <row r="440" spans="1:8" hidden="1" x14ac:dyDescent="0.25">
      <c r="A440" s="192">
        <v>202209</v>
      </c>
      <c r="B440" s="97" t="s">
        <v>143</v>
      </c>
      <c r="C440" s="97">
        <v>323</v>
      </c>
      <c r="D440" t="s">
        <v>220</v>
      </c>
      <c r="E440" s="97" t="s">
        <v>163</v>
      </c>
      <c r="F440" t="s">
        <v>14</v>
      </c>
      <c r="G440" s="5">
        <v>1390.4</v>
      </c>
      <c r="H440" s="190" t="str">
        <f t="shared" si="6"/>
        <v>Cure Palliative Domiciliari Privati</v>
      </c>
    </row>
    <row r="441" spans="1:8" hidden="1" x14ac:dyDescent="0.25">
      <c r="A441" s="192">
        <v>202209</v>
      </c>
      <c r="B441" s="97" t="s">
        <v>143</v>
      </c>
      <c r="C441" s="97">
        <v>323</v>
      </c>
      <c r="D441" t="s">
        <v>220</v>
      </c>
      <c r="E441" s="97" t="s">
        <v>163</v>
      </c>
      <c r="F441" t="s">
        <v>12</v>
      </c>
      <c r="G441" s="5">
        <v>1673</v>
      </c>
      <c r="H441" s="190" t="str">
        <f t="shared" si="6"/>
        <v>Cure Palliative Domiciliari Privati</v>
      </c>
    </row>
    <row r="442" spans="1:8" hidden="1" x14ac:dyDescent="0.25">
      <c r="A442" s="192">
        <v>202209</v>
      </c>
      <c r="B442" s="97" t="s">
        <v>143</v>
      </c>
      <c r="C442" s="97">
        <v>324</v>
      </c>
      <c r="D442" t="s">
        <v>458</v>
      </c>
      <c r="E442" s="97" t="s">
        <v>16</v>
      </c>
      <c r="F442" t="s">
        <v>22</v>
      </c>
      <c r="G442" s="5">
        <v>15922.7</v>
      </c>
      <c r="H442" s="190" t="str">
        <f t="shared" si="6"/>
        <v>Cure Palliative Domiciliari Privati</v>
      </c>
    </row>
    <row r="443" spans="1:8" hidden="1" x14ac:dyDescent="0.25">
      <c r="A443" s="192">
        <v>202209</v>
      </c>
      <c r="B443" s="97" t="s">
        <v>143</v>
      </c>
      <c r="C443" s="97">
        <v>324</v>
      </c>
      <c r="D443" t="s">
        <v>458</v>
      </c>
      <c r="E443" s="97" t="s">
        <v>16</v>
      </c>
      <c r="F443" t="s">
        <v>16</v>
      </c>
      <c r="G443" s="5">
        <v>3218067.1999999997</v>
      </c>
      <c r="H443" s="190" t="str">
        <f t="shared" si="6"/>
        <v>Cure Palliative Domiciliari Privati</v>
      </c>
    </row>
    <row r="444" spans="1:8" hidden="1" x14ac:dyDescent="0.25">
      <c r="A444" s="192">
        <v>202209</v>
      </c>
      <c r="B444" s="97" t="s">
        <v>143</v>
      </c>
      <c r="C444" s="97">
        <v>324</v>
      </c>
      <c r="D444" t="s">
        <v>220</v>
      </c>
      <c r="E444" s="97" t="s">
        <v>164</v>
      </c>
      <c r="F444" t="s">
        <v>22</v>
      </c>
      <c r="G444" s="5">
        <v>14278.6</v>
      </c>
      <c r="H444" s="190" t="str">
        <f t="shared" si="6"/>
        <v>Cure Palliative Domiciliari Privati</v>
      </c>
    </row>
    <row r="445" spans="1:8" hidden="1" x14ac:dyDescent="0.25">
      <c r="A445" s="192">
        <v>202209</v>
      </c>
      <c r="B445" s="97" t="s">
        <v>143</v>
      </c>
      <c r="C445" s="97">
        <v>324</v>
      </c>
      <c r="D445" t="s">
        <v>220</v>
      </c>
      <c r="E445" s="97" t="s">
        <v>164</v>
      </c>
      <c r="F445" t="s">
        <v>20</v>
      </c>
      <c r="G445" s="5">
        <v>2121.4</v>
      </c>
      <c r="H445" s="190" t="str">
        <f t="shared" si="6"/>
        <v>Cure Palliative Domiciliari Privati</v>
      </c>
    </row>
    <row r="446" spans="1:8" hidden="1" x14ac:dyDescent="0.25">
      <c r="A446" s="192">
        <v>202209</v>
      </c>
      <c r="B446" s="97" t="s">
        <v>143</v>
      </c>
      <c r="C446" s="97">
        <v>324</v>
      </c>
      <c r="D446" t="s">
        <v>220</v>
      </c>
      <c r="E446" s="97" t="s">
        <v>164</v>
      </c>
      <c r="F446" t="s">
        <v>16</v>
      </c>
      <c r="G446" s="5">
        <v>2299601.4999999995</v>
      </c>
      <c r="H446" s="190" t="str">
        <f t="shared" si="6"/>
        <v>Cure Palliative Domiciliari Privati</v>
      </c>
    </row>
    <row r="447" spans="1:8" hidden="1" x14ac:dyDescent="0.25">
      <c r="A447" s="192">
        <v>202209</v>
      </c>
      <c r="B447" s="97" t="s">
        <v>143</v>
      </c>
      <c r="C447" s="97">
        <v>324</v>
      </c>
      <c r="D447" t="s">
        <v>220</v>
      </c>
      <c r="E447" s="97" t="s">
        <v>164</v>
      </c>
      <c r="F447" t="s">
        <v>14</v>
      </c>
      <c r="G447" s="5">
        <v>4570.6000000000004</v>
      </c>
      <c r="H447" s="190" t="str">
        <f t="shared" si="6"/>
        <v>Cure Palliative Domiciliari Privati</v>
      </c>
    </row>
    <row r="448" spans="1:8" hidden="1" x14ac:dyDescent="0.25">
      <c r="A448" s="192">
        <v>202209</v>
      </c>
      <c r="B448" s="97" t="s">
        <v>143</v>
      </c>
      <c r="C448" s="97">
        <v>324</v>
      </c>
      <c r="D448" t="s">
        <v>220</v>
      </c>
      <c r="E448" s="97" t="s">
        <v>166</v>
      </c>
      <c r="F448" t="s">
        <v>22</v>
      </c>
      <c r="G448" s="5">
        <v>4627.3</v>
      </c>
      <c r="H448" s="190" t="str">
        <f t="shared" si="6"/>
        <v>Cure Palliative Domiciliari Privati</v>
      </c>
    </row>
    <row r="449" spans="1:8" hidden="1" x14ac:dyDescent="0.25">
      <c r="A449" s="192">
        <v>202209</v>
      </c>
      <c r="B449" s="97" t="s">
        <v>143</v>
      </c>
      <c r="C449" s="97">
        <v>324</v>
      </c>
      <c r="D449" t="s">
        <v>220</v>
      </c>
      <c r="E449" s="97" t="s">
        <v>166</v>
      </c>
      <c r="F449" t="s">
        <v>18</v>
      </c>
      <c r="G449" s="5">
        <v>897</v>
      </c>
      <c r="H449" s="190" t="str">
        <f t="shared" si="6"/>
        <v>Cure Palliative Domiciliari Privati</v>
      </c>
    </row>
    <row r="450" spans="1:8" hidden="1" x14ac:dyDescent="0.25">
      <c r="A450" s="192">
        <v>202209</v>
      </c>
      <c r="B450" s="97" t="s">
        <v>143</v>
      </c>
      <c r="C450" s="97">
        <v>324</v>
      </c>
      <c r="D450" t="s">
        <v>220</v>
      </c>
      <c r="E450" s="97" t="s">
        <v>166</v>
      </c>
      <c r="F450" t="s">
        <v>16</v>
      </c>
      <c r="G450" s="5">
        <v>588126.60000000009</v>
      </c>
      <c r="H450" s="190" t="str">
        <f t="shared" ref="H450:H513" si="7">VLOOKUP(B450,N:O,2,FALSE)</f>
        <v>Cure Palliative Domiciliari Privati</v>
      </c>
    </row>
    <row r="451" spans="1:8" hidden="1" x14ac:dyDescent="0.25">
      <c r="A451" s="192">
        <v>202209</v>
      </c>
      <c r="B451" s="97" t="s">
        <v>143</v>
      </c>
      <c r="C451" s="97">
        <v>325</v>
      </c>
      <c r="D451" t="s">
        <v>458</v>
      </c>
      <c r="E451" s="97" t="s">
        <v>14</v>
      </c>
      <c r="F451" t="s">
        <v>22</v>
      </c>
      <c r="G451" s="5">
        <v>14159.3</v>
      </c>
      <c r="H451" s="190" t="str">
        <f t="shared" si="7"/>
        <v>Cure Palliative Domiciliari Privati</v>
      </c>
    </row>
    <row r="452" spans="1:8" hidden="1" x14ac:dyDescent="0.25">
      <c r="A452" s="192">
        <v>202209</v>
      </c>
      <c r="B452" s="97" t="s">
        <v>143</v>
      </c>
      <c r="C452" s="97">
        <v>325</v>
      </c>
      <c r="D452" t="s">
        <v>458</v>
      </c>
      <c r="E452" s="97" t="s">
        <v>14</v>
      </c>
      <c r="F452" t="s">
        <v>16</v>
      </c>
      <c r="G452" s="5">
        <v>9367.5</v>
      </c>
      <c r="H452" s="190" t="str">
        <f t="shared" si="7"/>
        <v>Cure Palliative Domiciliari Privati</v>
      </c>
    </row>
    <row r="453" spans="1:8" hidden="1" x14ac:dyDescent="0.25">
      <c r="A453" s="192">
        <v>202209</v>
      </c>
      <c r="B453" s="97" t="s">
        <v>143</v>
      </c>
      <c r="C453" s="97">
        <v>325</v>
      </c>
      <c r="D453" t="s">
        <v>458</v>
      </c>
      <c r="E453" s="97" t="s">
        <v>14</v>
      </c>
      <c r="F453" t="s">
        <v>14</v>
      </c>
      <c r="G453" s="5">
        <v>4677321.4000000004</v>
      </c>
      <c r="H453" s="190" t="str">
        <f t="shared" si="7"/>
        <v>Cure Palliative Domiciliari Privati</v>
      </c>
    </row>
    <row r="454" spans="1:8" hidden="1" x14ac:dyDescent="0.25">
      <c r="A454" s="192">
        <v>202209</v>
      </c>
      <c r="B454" s="97" t="s">
        <v>143</v>
      </c>
      <c r="C454" s="97">
        <v>325</v>
      </c>
      <c r="D454" t="s">
        <v>458</v>
      </c>
      <c r="E454" s="97" t="s">
        <v>14</v>
      </c>
      <c r="F454" t="s">
        <v>12</v>
      </c>
      <c r="G454" s="5">
        <v>2304.6</v>
      </c>
      <c r="H454" s="190" t="str">
        <f t="shared" si="7"/>
        <v>Cure Palliative Domiciliari Privati</v>
      </c>
    </row>
    <row r="455" spans="1:8" hidden="1" x14ac:dyDescent="0.25">
      <c r="A455" s="192">
        <v>202209</v>
      </c>
      <c r="B455" s="97" t="s">
        <v>143</v>
      </c>
      <c r="C455" s="97">
        <v>325</v>
      </c>
      <c r="D455" t="s">
        <v>220</v>
      </c>
      <c r="E455" s="97" t="s">
        <v>168</v>
      </c>
      <c r="F455" t="s">
        <v>22</v>
      </c>
      <c r="G455" s="5">
        <v>7858.8</v>
      </c>
      <c r="H455" s="190" t="str">
        <f t="shared" si="7"/>
        <v>Cure Palliative Domiciliari Privati</v>
      </c>
    </row>
    <row r="456" spans="1:8" hidden="1" x14ac:dyDescent="0.25">
      <c r="A456" s="192">
        <v>202209</v>
      </c>
      <c r="B456" s="97" t="s">
        <v>143</v>
      </c>
      <c r="C456" s="97">
        <v>325</v>
      </c>
      <c r="D456" t="s">
        <v>220</v>
      </c>
      <c r="E456" s="97" t="s">
        <v>168</v>
      </c>
      <c r="F456" t="s">
        <v>14</v>
      </c>
      <c r="G456" s="5">
        <v>115051.5</v>
      </c>
      <c r="H456" s="190" t="str">
        <f t="shared" si="7"/>
        <v>Cure Palliative Domiciliari Privati</v>
      </c>
    </row>
    <row r="457" spans="1:8" hidden="1" x14ac:dyDescent="0.25">
      <c r="A457" s="192">
        <v>202209</v>
      </c>
      <c r="B457" s="97" t="s">
        <v>143</v>
      </c>
      <c r="C457" s="97">
        <v>326</v>
      </c>
      <c r="D457" t="s">
        <v>458</v>
      </c>
      <c r="E457" s="97" t="s">
        <v>12</v>
      </c>
      <c r="F457" t="s">
        <v>22</v>
      </c>
      <c r="G457" s="5">
        <v>2275.5</v>
      </c>
      <c r="H457" s="190" t="str">
        <f t="shared" si="7"/>
        <v>Cure Palliative Domiciliari Privati</v>
      </c>
    </row>
    <row r="458" spans="1:8" hidden="1" x14ac:dyDescent="0.25">
      <c r="A458" s="192">
        <v>202209</v>
      </c>
      <c r="B458" s="97" t="s">
        <v>143</v>
      </c>
      <c r="C458" s="97">
        <v>326</v>
      </c>
      <c r="D458" t="s">
        <v>458</v>
      </c>
      <c r="E458" s="97" t="s">
        <v>12</v>
      </c>
      <c r="F458" t="s">
        <v>14</v>
      </c>
      <c r="G458" s="5">
        <v>805.1</v>
      </c>
      <c r="H458" s="190" t="str">
        <f t="shared" si="7"/>
        <v>Cure Palliative Domiciliari Privati</v>
      </c>
    </row>
    <row r="459" spans="1:8" hidden="1" x14ac:dyDescent="0.25">
      <c r="A459" s="192">
        <v>202209</v>
      </c>
      <c r="B459" s="97" t="s">
        <v>143</v>
      </c>
      <c r="C459" s="97">
        <v>326</v>
      </c>
      <c r="D459" t="s">
        <v>458</v>
      </c>
      <c r="E459" s="97" t="s">
        <v>12</v>
      </c>
      <c r="F459" t="s">
        <v>12</v>
      </c>
      <c r="G459" s="5">
        <v>2841229.3</v>
      </c>
      <c r="H459" s="190" t="str">
        <f t="shared" si="7"/>
        <v>Cure Palliative Domiciliari Privati</v>
      </c>
    </row>
    <row r="460" spans="1:8" hidden="1" x14ac:dyDescent="0.25">
      <c r="A460" s="192">
        <v>202209</v>
      </c>
      <c r="B460" s="97" t="s">
        <v>143</v>
      </c>
      <c r="C460" s="97">
        <v>326</v>
      </c>
      <c r="D460" t="s">
        <v>458</v>
      </c>
      <c r="E460" s="97" t="s">
        <v>12</v>
      </c>
      <c r="F460" t="s">
        <v>10</v>
      </c>
      <c r="G460" s="5">
        <v>1767.2</v>
      </c>
      <c r="H460" s="190" t="str">
        <f t="shared" si="7"/>
        <v>Cure Palliative Domiciliari Privati</v>
      </c>
    </row>
    <row r="461" spans="1:8" hidden="1" x14ac:dyDescent="0.25">
      <c r="A461" s="192">
        <v>202209</v>
      </c>
      <c r="B461" s="97" t="s">
        <v>143</v>
      </c>
      <c r="C461" s="97">
        <v>326</v>
      </c>
      <c r="D461" t="s">
        <v>220</v>
      </c>
      <c r="E461" s="97" t="s">
        <v>171</v>
      </c>
      <c r="F461" t="s">
        <v>12</v>
      </c>
      <c r="G461" s="5">
        <v>347333.3</v>
      </c>
      <c r="H461" s="190" t="str">
        <f t="shared" si="7"/>
        <v>Cure Palliative Domiciliari Privati</v>
      </c>
    </row>
    <row r="462" spans="1:8" hidden="1" x14ac:dyDescent="0.25">
      <c r="A462" s="192">
        <v>202209</v>
      </c>
      <c r="B462" s="97" t="s">
        <v>143</v>
      </c>
      <c r="C462" s="97">
        <v>327</v>
      </c>
      <c r="D462" t="s">
        <v>458</v>
      </c>
      <c r="E462" s="97" t="s">
        <v>10</v>
      </c>
      <c r="F462" t="s">
        <v>10</v>
      </c>
      <c r="G462" s="5">
        <v>412662.69999999995</v>
      </c>
      <c r="H462" s="190" t="str">
        <f t="shared" si="7"/>
        <v>Cure Palliative Domiciliari Privati</v>
      </c>
    </row>
    <row r="463" spans="1:8" hidden="1" x14ac:dyDescent="0.25">
      <c r="A463" s="192">
        <v>202209</v>
      </c>
      <c r="B463" s="97" t="s">
        <v>143</v>
      </c>
      <c r="C463" s="97">
        <v>327</v>
      </c>
      <c r="D463" t="s">
        <v>220</v>
      </c>
      <c r="E463" s="97" t="s">
        <v>174</v>
      </c>
      <c r="F463" t="s">
        <v>10</v>
      </c>
      <c r="G463" s="5">
        <v>575328.30000000005</v>
      </c>
      <c r="H463" s="190" t="str">
        <f t="shared" si="7"/>
        <v>Cure Palliative Domiciliari Privati</v>
      </c>
    </row>
    <row r="464" spans="1:8" hidden="1" x14ac:dyDescent="0.25">
      <c r="A464" s="192">
        <v>202209</v>
      </c>
      <c r="B464" s="97" t="s">
        <v>143</v>
      </c>
      <c r="C464" s="97">
        <v>327</v>
      </c>
      <c r="D464" t="s">
        <v>220</v>
      </c>
      <c r="E464" s="97" t="s">
        <v>175</v>
      </c>
      <c r="F464" t="s">
        <v>22</v>
      </c>
      <c r="G464" s="5">
        <v>1094.2</v>
      </c>
      <c r="H464" s="190" t="str">
        <f t="shared" si="7"/>
        <v>Cure Palliative Domiciliari Privati</v>
      </c>
    </row>
    <row r="465" spans="1:8" hidden="1" x14ac:dyDescent="0.25">
      <c r="A465" s="192">
        <v>202209</v>
      </c>
      <c r="B465" s="97" t="s">
        <v>143</v>
      </c>
      <c r="C465" s="97">
        <v>327</v>
      </c>
      <c r="D465" t="s">
        <v>220</v>
      </c>
      <c r="E465" s="97" t="s">
        <v>175</v>
      </c>
      <c r="F465" t="s">
        <v>10</v>
      </c>
      <c r="G465" s="5">
        <v>1665020.5</v>
      </c>
      <c r="H465" s="190" t="str">
        <f t="shared" si="7"/>
        <v>Cure Palliative Domiciliari Privati</v>
      </c>
    </row>
    <row r="466" spans="1:8" hidden="1" x14ac:dyDescent="0.25">
      <c r="A466" s="192">
        <v>202209</v>
      </c>
      <c r="B466" s="97" t="s">
        <v>143</v>
      </c>
      <c r="C466" s="97">
        <v>327</v>
      </c>
      <c r="D466" t="s">
        <v>220</v>
      </c>
      <c r="E466" s="97" t="s">
        <v>176</v>
      </c>
      <c r="F466" t="s">
        <v>22</v>
      </c>
      <c r="G466" s="5">
        <v>10814.7</v>
      </c>
      <c r="H466" s="190" t="str">
        <f t="shared" si="7"/>
        <v>Cure Palliative Domiciliari Privati</v>
      </c>
    </row>
    <row r="467" spans="1:8" hidden="1" x14ac:dyDescent="0.25">
      <c r="A467" s="192">
        <v>202209</v>
      </c>
      <c r="B467" s="97" t="s">
        <v>143</v>
      </c>
      <c r="C467" s="97">
        <v>327</v>
      </c>
      <c r="D467" t="s">
        <v>220</v>
      </c>
      <c r="E467" s="97" t="s">
        <v>176</v>
      </c>
      <c r="F467" t="s">
        <v>12</v>
      </c>
      <c r="G467" s="5">
        <v>1210</v>
      </c>
      <c r="H467" s="190" t="str">
        <f t="shared" si="7"/>
        <v>Cure Palliative Domiciliari Privati</v>
      </c>
    </row>
    <row r="468" spans="1:8" hidden="1" x14ac:dyDescent="0.25">
      <c r="A468" s="192">
        <v>202209</v>
      </c>
      <c r="B468" s="97" t="s">
        <v>143</v>
      </c>
      <c r="C468" s="97">
        <v>327</v>
      </c>
      <c r="D468" t="s">
        <v>220</v>
      </c>
      <c r="E468" s="97" t="s">
        <v>176</v>
      </c>
      <c r="F468" t="s">
        <v>10</v>
      </c>
      <c r="G468" s="5">
        <v>633070.90000000014</v>
      </c>
      <c r="H468" s="190" t="str">
        <f t="shared" si="7"/>
        <v>Cure Palliative Domiciliari Privati</v>
      </c>
    </row>
    <row r="469" spans="1:8" hidden="1" x14ac:dyDescent="0.25">
      <c r="A469" s="192">
        <v>202209</v>
      </c>
      <c r="B469" s="97" t="s">
        <v>143</v>
      </c>
      <c r="C469" s="97">
        <v>328</v>
      </c>
      <c r="D469" t="s">
        <v>458</v>
      </c>
      <c r="E469" s="97" t="s">
        <v>8</v>
      </c>
      <c r="F469" t="s">
        <v>22</v>
      </c>
      <c r="G469" s="5">
        <v>2881.5</v>
      </c>
      <c r="H469" s="190" t="str">
        <f t="shared" si="7"/>
        <v>Cure Palliative Domiciliari Privati</v>
      </c>
    </row>
    <row r="470" spans="1:8" hidden="1" x14ac:dyDescent="0.25">
      <c r="A470" s="192">
        <v>202209</v>
      </c>
      <c r="B470" s="97" t="s">
        <v>143</v>
      </c>
      <c r="C470" s="97">
        <v>328</v>
      </c>
      <c r="D470" t="s">
        <v>458</v>
      </c>
      <c r="E470" s="97" t="s">
        <v>8</v>
      </c>
      <c r="F470" t="s">
        <v>8</v>
      </c>
      <c r="G470" s="5">
        <v>1723673.9000000001</v>
      </c>
      <c r="H470" s="190" t="str">
        <f t="shared" si="7"/>
        <v>Cure Palliative Domiciliari Privati</v>
      </c>
    </row>
    <row r="471" spans="1:8" hidden="1" x14ac:dyDescent="0.25">
      <c r="A471" s="192">
        <v>202209</v>
      </c>
      <c r="B471" s="97" t="s">
        <v>144</v>
      </c>
      <c r="C471" s="97">
        <v>321</v>
      </c>
      <c r="D471" t="s">
        <v>456</v>
      </c>
      <c r="E471" s="97" t="s">
        <v>22</v>
      </c>
      <c r="F471" t="s">
        <v>22</v>
      </c>
      <c r="G471" s="5">
        <v>1266394.4000000001</v>
      </c>
      <c r="H471" s="190" t="str">
        <f t="shared" si="7"/>
        <v>Cure Palliative residenziali Privati</v>
      </c>
    </row>
    <row r="472" spans="1:8" hidden="1" x14ac:dyDescent="0.25">
      <c r="A472" s="192">
        <v>202209</v>
      </c>
      <c r="B472" s="97" t="s">
        <v>144</v>
      </c>
      <c r="C472" s="97">
        <v>321</v>
      </c>
      <c r="D472" t="s">
        <v>456</v>
      </c>
      <c r="E472" s="97" t="s">
        <v>22</v>
      </c>
      <c r="F472" t="s">
        <v>20</v>
      </c>
      <c r="G472" s="5">
        <v>14837.8</v>
      </c>
      <c r="H472" s="190" t="str">
        <f t="shared" si="7"/>
        <v>Cure Palliative residenziali Privati</v>
      </c>
    </row>
    <row r="473" spans="1:8" hidden="1" x14ac:dyDescent="0.25">
      <c r="A473" s="192">
        <v>202209</v>
      </c>
      <c r="B473" s="97" t="s">
        <v>144</v>
      </c>
      <c r="C473" s="97">
        <v>321</v>
      </c>
      <c r="D473" t="s">
        <v>456</v>
      </c>
      <c r="E473" s="97" t="s">
        <v>22</v>
      </c>
      <c r="F473" t="s">
        <v>16</v>
      </c>
      <c r="G473" s="5">
        <v>2244.8000000000002</v>
      </c>
      <c r="H473" s="190" t="str">
        <f t="shared" si="7"/>
        <v>Cure Palliative residenziali Privati</v>
      </c>
    </row>
    <row r="474" spans="1:8" hidden="1" x14ac:dyDescent="0.25">
      <c r="A474" s="192">
        <v>202209</v>
      </c>
      <c r="B474" s="97" t="s">
        <v>144</v>
      </c>
      <c r="C474" s="97">
        <v>321</v>
      </c>
      <c r="D474" t="s">
        <v>456</v>
      </c>
      <c r="E474" s="97" t="s">
        <v>22</v>
      </c>
      <c r="F474" t="s">
        <v>8</v>
      </c>
      <c r="G474" s="5">
        <v>12627</v>
      </c>
      <c r="H474" s="190" t="str">
        <f t="shared" si="7"/>
        <v>Cure Palliative residenziali Privati</v>
      </c>
    </row>
    <row r="475" spans="1:8" hidden="1" x14ac:dyDescent="0.25">
      <c r="A475" s="192">
        <v>202209</v>
      </c>
      <c r="B475" s="97" t="s">
        <v>144</v>
      </c>
      <c r="C475" s="97">
        <v>321</v>
      </c>
      <c r="D475" t="s">
        <v>458</v>
      </c>
      <c r="E475" s="97" t="s">
        <v>22</v>
      </c>
      <c r="F475" t="s">
        <v>22</v>
      </c>
      <c r="G475" s="5">
        <v>5308187.4000000013</v>
      </c>
      <c r="H475" s="190" t="str">
        <f t="shared" si="7"/>
        <v>Cure Palliative residenziali Privati</v>
      </c>
    </row>
    <row r="476" spans="1:8" hidden="1" x14ac:dyDescent="0.25">
      <c r="A476" s="192">
        <v>202209</v>
      </c>
      <c r="B476" s="97" t="s">
        <v>144</v>
      </c>
      <c r="C476" s="97">
        <v>321</v>
      </c>
      <c r="D476" t="s">
        <v>458</v>
      </c>
      <c r="E476" s="97" t="s">
        <v>22</v>
      </c>
      <c r="F476" t="s">
        <v>20</v>
      </c>
      <c r="G476" s="5">
        <v>172112</v>
      </c>
      <c r="H476" s="190" t="str">
        <f t="shared" si="7"/>
        <v>Cure Palliative residenziali Privati</v>
      </c>
    </row>
    <row r="477" spans="1:8" hidden="1" x14ac:dyDescent="0.25">
      <c r="A477" s="192">
        <v>202209</v>
      </c>
      <c r="B477" s="97" t="s">
        <v>144</v>
      </c>
      <c r="C477" s="97">
        <v>321</v>
      </c>
      <c r="D477" t="s">
        <v>458</v>
      </c>
      <c r="E477" s="97" t="s">
        <v>22</v>
      </c>
      <c r="F477" t="s">
        <v>16</v>
      </c>
      <c r="G477" s="5">
        <v>219506.2</v>
      </c>
      <c r="H477" s="190" t="str">
        <f t="shared" si="7"/>
        <v>Cure Palliative residenziali Privati</v>
      </c>
    </row>
    <row r="478" spans="1:8" hidden="1" x14ac:dyDescent="0.25">
      <c r="A478" s="192">
        <v>202209</v>
      </c>
      <c r="B478" s="97" t="s">
        <v>144</v>
      </c>
      <c r="C478" s="97">
        <v>321</v>
      </c>
      <c r="D478" t="s">
        <v>458</v>
      </c>
      <c r="E478" s="97" t="s">
        <v>22</v>
      </c>
      <c r="F478" t="s">
        <v>14</v>
      </c>
      <c r="G478" s="5">
        <v>13441.6</v>
      </c>
      <c r="H478" s="190" t="str">
        <f t="shared" si="7"/>
        <v>Cure Palliative residenziali Privati</v>
      </c>
    </row>
    <row r="479" spans="1:8" hidden="1" x14ac:dyDescent="0.25">
      <c r="A479" s="192">
        <v>202209</v>
      </c>
      <c r="B479" s="97" t="s">
        <v>144</v>
      </c>
      <c r="C479" s="97">
        <v>321</v>
      </c>
      <c r="D479" t="s">
        <v>458</v>
      </c>
      <c r="E479" s="97" t="s">
        <v>22</v>
      </c>
      <c r="F479" t="s">
        <v>12</v>
      </c>
      <c r="G479" s="5">
        <v>5331.4</v>
      </c>
      <c r="H479" s="190" t="str">
        <f t="shared" si="7"/>
        <v>Cure Palliative residenziali Privati</v>
      </c>
    </row>
    <row r="480" spans="1:8" hidden="1" x14ac:dyDescent="0.25">
      <c r="A480" s="192">
        <v>202209</v>
      </c>
      <c r="B480" s="97" t="s">
        <v>144</v>
      </c>
      <c r="C480" s="97">
        <v>321</v>
      </c>
      <c r="D480" t="s">
        <v>458</v>
      </c>
      <c r="E480" s="97" t="s">
        <v>22</v>
      </c>
      <c r="F480" t="s">
        <v>10</v>
      </c>
      <c r="G480" s="5">
        <v>19485.599999999999</v>
      </c>
      <c r="H480" s="190" t="str">
        <f t="shared" si="7"/>
        <v>Cure Palliative residenziali Privati</v>
      </c>
    </row>
    <row r="481" spans="1:8" hidden="1" x14ac:dyDescent="0.25">
      <c r="A481" s="192">
        <v>202209</v>
      </c>
      <c r="B481" s="97" t="s">
        <v>144</v>
      </c>
      <c r="C481" s="97">
        <v>321</v>
      </c>
      <c r="D481" t="s">
        <v>458</v>
      </c>
      <c r="E481" s="97" t="s">
        <v>22</v>
      </c>
      <c r="F481" t="s">
        <v>8</v>
      </c>
      <c r="G481" s="5">
        <v>200260.4</v>
      </c>
      <c r="H481" s="190" t="str">
        <f t="shared" si="7"/>
        <v>Cure Palliative residenziali Privati</v>
      </c>
    </row>
    <row r="482" spans="1:8" hidden="1" x14ac:dyDescent="0.25">
      <c r="A482" s="192">
        <v>202209</v>
      </c>
      <c r="B482" s="97" t="s">
        <v>144</v>
      </c>
      <c r="C482" s="97">
        <v>321</v>
      </c>
      <c r="D482" t="s">
        <v>220</v>
      </c>
      <c r="E482" s="97" t="s">
        <v>147</v>
      </c>
      <c r="F482" t="s">
        <v>22</v>
      </c>
      <c r="G482" s="5">
        <v>812640.79999999993</v>
      </c>
      <c r="H482" s="190" t="str">
        <f t="shared" si="7"/>
        <v>Cure Palliative residenziali Privati</v>
      </c>
    </row>
    <row r="483" spans="1:8" hidden="1" x14ac:dyDescent="0.25">
      <c r="A483" s="192">
        <v>202209</v>
      </c>
      <c r="B483" s="97" t="s">
        <v>144</v>
      </c>
      <c r="C483" s="97">
        <v>321</v>
      </c>
      <c r="D483" t="s">
        <v>220</v>
      </c>
      <c r="E483" s="97" t="s">
        <v>147</v>
      </c>
      <c r="F483" t="s">
        <v>20</v>
      </c>
      <c r="G483" s="5">
        <v>4709</v>
      </c>
      <c r="H483" s="190" t="str">
        <f t="shared" si="7"/>
        <v>Cure Palliative residenziali Privati</v>
      </c>
    </row>
    <row r="484" spans="1:8" hidden="1" x14ac:dyDescent="0.25">
      <c r="A484" s="192">
        <v>202209</v>
      </c>
      <c r="B484" s="97" t="s">
        <v>144</v>
      </c>
      <c r="C484" s="97">
        <v>321</v>
      </c>
      <c r="D484" t="s">
        <v>220</v>
      </c>
      <c r="E484" s="97" t="s">
        <v>147</v>
      </c>
      <c r="F484" t="s">
        <v>16</v>
      </c>
      <c r="G484" s="5">
        <v>39505.199999999997</v>
      </c>
      <c r="H484" s="190" t="str">
        <f t="shared" si="7"/>
        <v>Cure Palliative residenziali Privati</v>
      </c>
    </row>
    <row r="485" spans="1:8" hidden="1" x14ac:dyDescent="0.25">
      <c r="A485" s="192">
        <v>202209</v>
      </c>
      <c r="B485" s="97" t="s">
        <v>144</v>
      </c>
      <c r="C485" s="97">
        <v>321</v>
      </c>
      <c r="D485" t="s">
        <v>220</v>
      </c>
      <c r="E485" s="97" t="s">
        <v>147</v>
      </c>
      <c r="F485" t="s">
        <v>8</v>
      </c>
      <c r="G485" s="5">
        <v>5331.4</v>
      </c>
      <c r="H485" s="190" t="str">
        <f t="shared" si="7"/>
        <v>Cure Palliative residenziali Privati</v>
      </c>
    </row>
    <row r="486" spans="1:8" hidden="1" x14ac:dyDescent="0.25">
      <c r="A486" s="192">
        <v>202209</v>
      </c>
      <c r="B486" s="97" t="s">
        <v>144</v>
      </c>
      <c r="C486" s="97">
        <v>321</v>
      </c>
      <c r="D486" t="s">
        <v>220</v>
      </c>
      <c r="E486" s="97" t="s">
        <v>149</v>
      </c>
      <c r="F486" t="s">
        <v>22</v>
      </c>
      <c r="G486" s="5">
        <v>1663606.5999999996</v>
      </c>
      <c r="H486" s="190" t="str">
        <f t="shared" si="7"/>
        <v>Cure Palliative residenziali Privati</v>
      </c>
    </row>
    <row r="487" spans="1:8" hidden="1" x14ac:dyDescent="0.25">
      <c r="A487" s="192">
        <v>202209</v>
      </c>
      <c r="B487" s="97" t="s">
        <v>144</v>
      </c>
      <c r="C487" s="97">
        <v>321</v>
      </c>
      <c r="D487" t="s">
        <v>220</v>
      </c>
      <c r="E487" s="97" t="s">
        <v>149</v>
      </c>
      <c r="F487" t="s">
        <v>20</v>
      </c>
      <c r="G487" s="5">
        <v>13264.8</v>
      </c>
      <c r="H487" s="190" t="str">
        <f t="shared" si="7"/>
        <v>Cure Palliative residenziali Privati</v>
      </c>
    </row>
    <row r="488" spans="1:8" hidden="1" x14ac:dyDescent="0.25">
      <c r="A488" s="192">
        <v>202209</v>
      </c>
      <c r="B488" s="97" t="s">
        <v>144</v>
      </c>
      <c r="C488" s="97">
        <v>321</v>
      </c>
      <c r="D488" t="s">
        <v>220</v>
      </c>
      <c r="E488" s="97" t="s">
        <v>149</v>
      </c>
      <c r="F488" t="s">
        <v>18</v>
      </c>
      <c r="G488" s="5">
        <v>1122.4000000000001</v>
      </c>
      <c r="H488" s="190" t="str">
        <f t="shared" si="7"/>
        <v>Cure Palliative residenziali Privati</v>
      </c>
    </row>
    <row r="489" spans="1:8" hidden="1" x14ac:dyDescent="0.25">
      <c r="A489" s="192">
        <v>202209</v>
      </c>
      <c r="B489" s="97" t="s">
        <v>144</v>
      </c>
      <c r="C489" s="97">
        <v>321</v>
      </c>
      <c r="D489" t="s">
        <v>220</v>
      </c>
      <c r="E489" s="97" t="s">
        <v>149</v>
      </c>
      <c r="F489" t="s">
        <v>16</v>
      </c>
      <c r="G489" s="5">
        <v>18638.8</v>
      </c>
      <c r="H489" s="190" t="str">
        <f t="shared" si="7"/>
        <v>Cure Palliative residenziali Privati</v>
      </c>
    </row>
    <row r="490" spans="1:8" hidden="1" x14ac:dyDescent="0.25">
      <c r="A490" s="192">
        <v>202209</v>
      </c>
      <c r="B490" s="97" t="s">
        <v>144</v>
      </c>
      <c r="C490" s="97">
        <v>321</v>
      </c>
      <c r="D490" t="s">
        <v>220</v>
      </c>
      <c r="E490" s="97" t="s">
        <v>149</v>
      </c>
      <c r="F490" t="s">
        <v>14</v>
      </c>
      <c r="G490" s="5">
        <v>1642.8</v>
      </c>
      <c r="H490" s="190" t="str">
        <f t="shared" si="7"/>
        <v>Cure Palliative residenziali Privati</v>
      </c>
    </row>
    <row r="491" spans="1:8" hidden="1" x14ac:dyDescent="0.25">
      <c r="A491" s="192">
        <v>202209</v>
      </c>
      <c r="B491" s="97" t="s">
        <v>144</v>
      </c>
      <c r="C491" s="97">
        <v>321</v>
      </c>
      <c r="D491" t="s">
        <v>220</v>
      </c>
      <c r="E491" s="97" t="s">
        <v>151</v>
      </c>
      <c r="F491" t="s">
        <v>22</v>
      </c>
      <c r="G491" s="5">
        <v>1139978.6000000001</v>
      </c>
      <c r="H491" s="190" t="str">
        <f t="shared" si="7"/>
        <v>Cure Palliative residenziali Privati</v>
      </c>
    </row>
    <row r="492" spans="1:8" hidden="1" x14ac:dyDescent="0.25">
      <c r="A492" s="192">
        <v>202209</v>
      </c>
      <c r="B492" s="97" t="s">
        <v>144</v>
      </c>
      <c r="C492" s="97">
        <v>321</v>
      </c>
      <c r="D492" t="s">
        <v>220</v>
      </c>
      <c r="E492" s="97" t="s">
        <v>151</v>
      </c>
      <c r="F492" t="s">
        <v>20</v>
      </c>
      <c r="G492" s="5">
        <v>60956.800000000003</v>
      </c>
      <c r="H492" s="190" t="str">
        <f t="shared" si="7"/>
        <v>Cure Palliative residenziali Privati</v>
      </c>
    </row>
    <row r="493" spans="1:8" hidden="1" x14ac:dyDescent="0.25">
      <c r="A493" s="192">
        <v>202209</v>
      </c>
      <c r="B493" s="97" t="s">
        <v>144</v>
      </c>
      <c r="C493" s="97">
        <v>321</v>
      </c>
      <c r="D493" t="s">
        <v>220</v>
      </c>
      <c r="E493" s="97" t="s">
        <v>151</v>
      </c>
      <c r="F493" t="s">
        <v>16</v>
      </c>
      <c r="G493" s="5">
        <v>5612</v>
      </c>
      <c r="H493" s="190" t="str">
        <f t="shared" si="7"/>
        <v>Cure Palliative residenziali Privati</v>
      </c>
    </row>
    <row r="494" spans="1:8" hidden="1" x14ac:dyDescent="0.25">
      <c r="A494" s="192">
        <v>202209</v>
      </c>
      <c r="B494" s="97" t="s">
        <v>144</v>
      </c>
      <c r="C494" s="97">
        <v>321</v>
      </c>
      <c r="D494" t="s">
        <v>220</v>
      </c>
      <c r="E494" s="97" t="s">
        <v>151</v>
      </c>
      <c r="F494" t="s">
        <v>8</v>
      </c>
      <c r="G494" s="5">
        <v>8214</v>
      </c>
      <c r="H494" s="190" t="str">
        <f t="shared" si="7"/>
        <v>Cure Palliative residenziali Privati</v>
      </c>
    </row>
    <row r="495" spans="1:8" hidden="1" x14ac:dyDescent="0.25">
      <c r="A495" s="192">
        <v>202209</v>
      </c>
      <c r="B495" s="97" t="s">
        <v>144</v>
      </c>
      <c r="C495" s="97">
        <v>321</v>
      </c>
      <c r="D495" t="s">
        <v>220</v>
      </c>
      <c r="E495" s="97" t="s">
        <v>152</v>
      </c>
      <c r="F495" t="s">
        <v>22</v>
      </c>
      <c r="G495" s="5">
        <v>584787.4</v>
      </c>
      <c r="H495" s="190" t="str">
        <f t="shared" si="7"/>
        <v>Cure Palliative residenziali Privati</v>
      </c>
    </row>
    <row r="496" spans="1:8" hidden="1" x14ac:dyDescent="0.25">
      <c r="A496" s="192">
        <v>202209</v>
      </c>
      <c r="B496" s="97" t="s">
        <v>144</v>
      </c>
      <c r="C496" s="97">
        <v>321</v>
      </c>
      <c r="D496" t="s">
        <v>220</v>
      </c>
      <c r="E496" s="97" t="s">
        <v>152</v>
      </c>
      <c r="F496" t="s">
        <v>20</v>
      </c>
      <c r="G496" s="5">
        <v>70944.599999999991</v>
      </c>
      <c r="H496" s="190" t="str">
        <f t="shared" si="7"/>
        <v>Cure Palliative residenziali Privati</v>
      </c>
    </row>
    <row r="497" spans="1:8" hidden="1" x14ac:dyDescent="0.25">
      <c r="A497" s="192">
        <v>202209</v>
      </c>
      <c r="B497" s="97" t="s">
        <v>144</v>
      </c>
      <c r="C497" s="97">
        <v>321</v>
      </c>
      <c r="D497" t="s">
        <v>220</v>
      </c>
      <c r="E497" s="97" t="s">
        <v>152</v>
      </c>
      <c r="F497" t="s">
        <v>16</v>
      </c>
      <c r="G497" s="5">
        <v>39265.4</v>
      </c>
      <c r="H497" s="190" t="str">
        <f t="shared" si="7"/>
        <v>Cure Palliative residenziali Privati</v>
      </c>
    </row>
    <row r="498" spans="1:8" hidden="1" x14ac:dyDescent="0.25">
      <c r="A498" s="192">
        <v>202209</v>
      </c>
      <c r="B498" s="97" t="s">
        <v>144</v>
      </c>
      <c r="C498" s="97">
        <v>321</v>
      </c>
      <c r="D498" t="s">
        <v>220</v>
      </c>
      <c r="E498" s="97" t="s">
        <v>152</v>
      </c>
      <c r="F498" t="s">
        <v>8</v>
      </c>
      <c r="G498" s="5">
        <v>13749.4</v>
      </c>
      <c r="H498" s="190" t="str">
        <f t="shared" si="7"/>
        <v>Cure Palliative residenziali Privati</v>
      </c>
    </row>
    <row r="499" spans="1:8" hidden="1" x14ac:dyDescent="0.25">
      <c r="A499" s="192">
        <v>202209</v>
      </c>
      <c r="B499" s="97" t="s">
        <v>144</v>
      </c>
      <c r="C499" s="97">
        <v>321</v>
      </c>
      <c r="D499" t="s">
        <v>220</v>
      </c>
      <c r="E499" s="97" t="s">
        <v>153</v>
      </c>
      <c r="F499" t="s">
        <v>22</v>
      </c>
      <c r="G499" s="5">
        <v>479449.59999999998</v>
      </c>
      <c r="H499" s="190" t="str">
        <f t="shared" si="7"/>
        <v>Cure Palliative residenziali Privati</v>
      </c>
    </row>
    <row r="500" spans="1:8" hidden="1" x14ac:dyDescent="0.25">
      <c r="A500" s="192">
        <v>202209</v>
      </c>
      <c r="B500" s="97" t="s">
        <v>144</v>
      </c>
      <c r="C500" s="97">
        <v>321</v>
      </c>
      <c r="D500" t="s">
        <v>220</v>
      </c>
      <c r="E500" s="97" t="s">
        <v>153</v>
      </c>
      <c r="F500" t="s">
        <v>20</v>
      </c>
      <c r="G500" s="5">
        <v>561.20000000000005</v>
      </c>
      <c r="H500" s="190" t="str">
        <f t="shared" si="7"/>
        <v>Cure Palliative residenziali Privati</v>
      </c>
    </row>
    <row r="501" spans="1:8" hidden="1" x14ac:dyDescent="0.25">
      <c r="A501" s="192">
        <v>202209</v>
      </c>
      <c r="B501" s="97" t="s">
        <v>144</v>
      </c>
      <c r="C501" s="97">
        <v>321</v>
      </c>
      <c r="D501" t="s">
        <v>220</v>
      </c>
      <c r="E501" s="97" t="s">
        <v>153</v>
      </c>
      <c r="F501" t="s">
        <v>16</v>
      </c>
      <c r="G501" s="5">
        <v>13154.2</v>
      </c>
      <c r="H501" s="190" t="str">
        <f t="shared" si="7"/>
        <v>Cure Palliative residenziali Privati</v>
      </c>
    </row>
    <row r="502" spans="1:8" hidden="1" x14ac:dyDescent="0.25">
      <c r="A502" s="192">
        <v>202209</v>
      </c>
      <c r="B502" s="97" t="s">
        <v>144</v>
      </c>
      <c r="C502" s="97">
        <v>321</v>
      </c>
      <c r="D502" t="s">
        <v>220</v>
      </c>
      <c r="E502" s="97" t="s">
        <v>154</v>
      </c>
      <c r="F502" t="s">
        <v>22</v>
      </c>
      <c r="G502" s="5">
        <v>459205.2</v>
      </c>
      <c r="H502" s="190" t="str">
        <f t="shared" si="7"/>
        <v>Cure Palliative residenziali Privati</v>
      </c>
    </row>
    <row r="503" spans="1:8" hidden="1" x14ac:dyDescent="0.25">
      <c r="A503" s="192">
        <v>202209</v>
      </c>
      <c r="B503" s="97" t="s">
        <v>144</v>
      </c>
      <c r="C503" s="97">
        <v>321</v>
      </c>
      <c r="D503" t="s">
        <v>220</v>
      </c>
      <c r="E503" s="97" t="s">
        <v>154</v>
      </c>
      <c r="F503" t="s">
        <v>16</v>
      </c>
      <c r="G503" s="5">
        <v>24049.999999999996</v>
      </c>
      <c r="H503" s="190" t="str">
        <f t="shared" si="7"/>
        <v>Cure Palliative residenziali Privati</v>
      </c>
    </row>
    <row r="504" spans="1:8" hidden="1" x14ac:dyDescent="0.25">
      <c r="A504" s="192">
        <v>202209</v>
      </c>
      <c r="B504" s="97" t="s">
        <v>144</v>
      </c>
      <c r="C504" s="97">
        <v>321</v>
      </c>
      <c r="D504" t="s">
        <v>220</v>
      </c>
      <c r="E504" s="97" t="s">
        <v>154</v>
      </c>
      <c r="F504" t="s">
        <v>14</v>
      </c>
      <c r="G504" s="5">
        <v>1403</v>
      </c>
      <c r="H504" s="190" t="str">
        <f t="shared" si="7"/>
        <v>Cure Palliative residenziali Privati</v>
      </c>
    </row>
    <row r="505" spans="1:8" hidden="1" x14ac:dyDescent="0.25">
      <c r="A505" s="192">
        <v>202209</v>
      </c>
      <c r="B505" s="97" t="s">
        <v>144</v>
      </c>
      <c r="C505" s="97">
        <v>321</v>
      </c>
      <c r="D505" t="s">
        <v>220</v>
      </c>
      <c r="E505" s="97" t="s">
        <v>154</v>
      </c>
      <c r="F505" t="s">
        <v>10</v>
      </c>
      <c r="G505" s="5">
        <v>3292.4</v>
      </c>
      <c r="H505" s="190" t="str">
        <f t="shared" si="7"/>
        <v>Cure Palliative residenziali Privati</v>
      </c>
    </row>
    <row r="506" spans="1:8" hidden="1" x14ac:dyDescent="0.25">
      <c r="A506" s="192">
        <v>202209</v>
      </c>
      <c r="B506" s="97" t="s">
        <v>144</v>
      </c>
      <c r="C506" s="97">
        <v>321</v>
      </c>
      <c r="D506" t="s">
        <v>220</v>
      </c>
      <c r="E506" s="97" t="s">
        <v>154</v>
      </c>
      <c r="F506" t="s">
        <v>8</v>
      </c>
      <c r="G506" s="5">
        <v>6714</v>
      </c>
      <c r="H506" s="190" t="str">
        <f t="shared" si="7"/>
        <v>Cure Palliative residenziali Privati</v>
      </c>
    </row>
    <row r="507" spans="1:8" hidden="1" x14ac:dyDescent="0.25">
      <c r="A507" s="192">
        <v>202209</v>
      </c>
      <c r="B507" s="97" t="s">
        <v>144</v>
      </c>
      <c r="C507" s="97">
        <v>321</v>
      </c>
      <c r="D507" t="s">
        <v>220</v>
      </c>
      <c r="E507" s="97" t="s">
        <v>155</v>
      </c>
      <c r="F507" t="s">
        <v>22</v>
      </c>
      <c r="G507" s="5">
        <v>835428.39999999991</v>
      </c>
      <c r="H507" s="190" t="str">
        <f t="shared" si="7"/>
        <v>Cure Palliative residenziali Privati</v>
      </c>
    </row>
    <row r="508" spans="1:8" hidden="1" x14ac:dyDescent="0.25">
      <c r="A508" s="192">
        <v>202209</v>
      </c>
      <c r="B508" s="97" t="s">
        <v>144</v>
      </c>
      <c r="C508" s="97">
        <v>321</v>
      </c>
      <c r="D508" t="s">
        <v>220</v>
      </c>
      <c r="E508" s="97" t="s">
        <v>155</v>
      </c>
      <c r="F508" t="s">
        <v>14</v>
      </c>
      <c r="G508" s="5">
        <v>561.20000000000005</v>
      </c>
      <c r="H508" s="190" t="str">
        <f t="shared" si="7"/>
        <v>Cure Palliative residenziali Privati</v>
      </c>
    </row>
    <row r="509" spans="1:8" hidden="1" x14ac:dyDescent="0.25">
      <c r="A509" s="192">
        <v>202209</v>
      </c>
      <c r="B509" s="97" t="s">
        <v>144</v>
      </c>
      <c r="C509" s="97">
        <v>321</v>
      </c>
      <c r="D509" t="s">
        <v>220</v>
      </c>
      <c r="E509" s="97" t="s">
        <v>155</v>
      </c>
      <c r="F509" t="s">
        <v>10</v>
      </c>
      <c r="G509" s="5">
        <v>8671.4</v>
      </c>
      <c r="H509" s="190" t="str">
        <f t="shared" si="7"/>
        <v>Cure Palliative residenziali Privati</v>
      </c>
    </row>
    <row r="510" spans="1:8" hidden="1" x14ac:dyDescent="0.25">
      <c r="A510" s="192">
        <v>202209</v>
      </c>
      <c r="B510" s="97" t="s">
        <v>144</v>
      </c>
      <c r="C510" s="97">
        <v>321</v>
      </c>
      <c r="D510" t="s">
        <v>220</v>
      </c>
      <c r="E510" s="97" t="s">
        <v>155</v>
      </c>
      <c r="F510" t="s">
        <v>8</v>
      </c>
      <c r="G510" s="5">
        <v>13052.2</v>
      </c>
      <c r="H510" s="190" t="str">
        <f t="shared" si="7"/>
        <v>Cure Palliative residenziali Privati</v>
      </c>
    </row>
    <row r="511" spans="1:8" hidden="1" x14ac:dyDescent="0.25">
      <c r="A511" s="192">
        <v>202209</v>
      </c>
      <c r="B511" s="97" t="s">
        <v>144</v>
      </c>
      <c r="C511" s="97">
        <v>321</v>
      </c>
      <c r="D511" t="s">
        <v>220</v>
      </c>
      <c r="E511" s="97" t="s">
        <v>156</v>
      </c>
      <c r="F511" t="s">
        <v>22</v>
      </c>
      <c r="G511" s="5">
        <v>645765.99999999988</v>
      </c>
      <c r="H511" s="190" t="str">
        <f t="shared" si="7"/>
        <v>Cure Palliative residenziali Privati</v>
      </c>
    </row>
    <row r="512" spans="1:8" hidden="1" x14ac:dyDescent="0.25">
      <c r="A512" s="192">
        <v>202209</v>
      </c>
      <c r="B512" s="97" t="s">
        <v>144</v>
      </c>
      <c r="C512" s="97">
        <v>321</v>
      </c>
      <c r="D512" t="s">
        <v>220</v>
      </c>
      <c r="E512" s="97" t="s">
        <v>156</v>
      </c>
      <c r="F512" t="s">
        <v>20</v>
      </c>
      <c r="G512" s="5">
        <v>11143.099999999999</v>
      </c>
      <c r="H512" s="190" t="str">
        <f t="shared" si="7"/>
        <v>Cure Palliative residenziali Privati</v>
      </c>
    </row>
    <row r="513" spans="1:8" hidden="1" x14ac:dyDescent="0.25">
      <c r="A513" s="192">
        <v>202209</v>
      </c>
      <c r="B513" s="97" t="s">
        <v>144</v>
      </c>
      <c r="C513" s="97">
        <v>321</v>
      </c>
      <c r="D513" t="s">
        <v>220</v>
      </c>
      <c r="E513" s="97" t="s">
        <v>156</v>
      </c>
      <c r="F513" t="s">
        <v>16</v>
      </c>
      <c r="G513" s="5">
        <v>20376</v>
      </c>
      <c r="H513" s="190" t="str">
        <f t="shared" si="7"/>
        <v>Cure Palliative residenziali Privati</v>
      </c>
    </row>
    <row r="514" spans="1:8" hidden="1" x14ac:dyDescent="0.25">
      <c r="A514" s="192">
        <v>202209</v>
      </c>
      <c r="B514" s="97" t="s">
        <v>144</v>
      </c>
      <c r="C514" s="97">
        <v>321</v>
      </c>
      <c r="D514" t="s">
        <v>220</v>
      </c>
      <c r="E514" s="97" t="s">
        <v>156</v>
      </c>
      <c r="F514" t="s">
        <v>14</v>
      </c>
      <c r="G514" s="5">
        <v>2530.4</v>
      </c>
      <c r="H514" s="190" t="str">
        <f t="shared" ref="H514:H577" si="8">VLOOKUP(B514,N:O,2,FALSE)</f>
        <v>Cure Palliative residenziali Privati</v>
      </c>
    </row>
    <row r="515" spans="1:8" hidden="1" x14ac:dyDescent="0.25">
      <c r="A515" s="192">
        <v>202209</v>
      </c>
      <c r="B515" s="97" t="s">
        <v>144</v>
      </c>
      <c r="C515" s="97">
        <v>321</v>
      </c>
      <c r="D515" t="s">
        <v>220</v>
      </c>
      <c r="E515" s="97" t="s">
        <v>156</v>
      </c>
      <c r="F515" t="s">
        <v>12</v>
      </c>
      <c r="G515" s="5">
        <v>1824.9</v>
      </c>
      <c r="H515" s="190" t="str">
        <f t="shared" si="8"/>
        <v>Cure Palliative residenziali Privati</v>
      </c>
    </row>
    <row r="516" spans="1:8" hidden="1" x14ac:dyDescent="0.25">
      <c r="A516" s="192">
        <v>202209</v>
      </c>
      <c r="B516" s="97" t="s">
        <v>144</v>
      </c>
      <c r="C516" s="97">
        <v>321</v>
      </c>
      <c r="D516" t="s">
        <v>220</v>
      </c>
      <c r="E516" s="97" t="s">
        <v>156</v>
      </c>
      <c r="F516" t="s">
        <v>10</v>
      </c>
      <c r="G516" s="5">
        <v>850</v>
      </c>
      <c r="H516" s="190" t="str">
        <f t="shared" si="8"/>
        <v>Cure Palliative residenziali Privati</v>
      </c>
    </row>
    <row r="517" spans="1:8" hidden="1" x14ac:dyDescent="0.25">
      <c r="A517" s="192">
        <v>202209</v>
      </c>
      <c r="B517" s="97" t="s">
        <v>144</v>
      </c>
      <c r="C517" s="97">
        <v>321</v>
      </c>
      <c r="D517" t="s">
        <v>220</v>
      </c>
      <c r="E517" s="97" t="s">
        <v>156</v>
      </c>
      <c r="F517" t="s">
        <v>8</v>
      </c>
      <c r="G517" s="5">
        <v>4131.2</v>
      </c>
      <c r="H517" s="190" t="str">
        <f t="shared" si="8"/>
        <v>Cure Palliative residenziali Privati</v>
      </c>
    </row>
    <row r="518" spans="1:8" hidden="1" x14ac:dyDescent="0.25">
      <c r="A518" s="192">
        <v>202209</v>
      </c>
      <c r="B518" s="97" t="s">
        <v>144</v>
      </c>
      <c r="C518" s="97">
        <v>321</v>
      </c>
      <c r="D518" t="s">
        <v>220</v>
      </c>
      <c r="E518" s="97" t="s">
        <v>158</v>
      </c>
      <c r="F518" t="s">
        <v>22</v>
      </c>
      <c r="G518" s="5">
        <v>705172</v>
      </c>
      <c r="H518" s="190" t="str">
        <f t="shared" si="8"/>
        <v>Cure Palliative residenziali Privati</v>
      </c>
    </row>
    <row r="519" spans="1:8" hidden="1" x14ac:dyDescent="0.25">
      <c r="A519" s="192">
        <v>202209</v>
      </c>
      <c r="B519" s="97" t="s">
        <v>144</v>
      </c>
      <c r="C519" s="97">
        <v>321</v>
      </c>
      <c r="D519" t="s">
        <v>220</v>
      </c>
      <c r="E519" s="97" t="s">
        <v>158</v>
      </c>
      <c r="F519" t="s">
        <v>20</v>
      </c>
      <c r="G519" s="5">
        <v>1396.2</v>
      </c>
      <c r="H519" s="190" t="str">
        <f t="shared" si="8"/>
        <v>Cure Palliative residenziali Privati</v>
      </c>
    </row>
    <row r="520" spans="1:8" hidden="1" x14ac:dyDescent="0.25">
      <c r="A520" s="192">
        <v>202209</v>
      </c>
      <c r="B520" s="97" t="s">
        <v>144</v>
      </c>
      <c r="C520" s="97">
        <v>321</v>
      </c>
      <c r="D520" t="s">
        <v>220</v>
      </c>
      <c r="E520" s="97" t="s">
        <v>158</v>
      </c>
      <c r="F520" t="s">
        <v>16</v>
      </c>
      <c r="G520" s="5">
        <v>13188.2</v>
      </c>
      <c r="H520" s="190" t="str">
        <f t="shared" si="8"/>
        <v>Cure Palliative residenziali Privati</v>
      </c>
    </row>
    <row r="521" spans="1:8" hidden="1" x14ac:dyDescent="0.25">
      <c r="A521" s="192">
        <v>202209</v>
      </c>
      <c r="B521" s="97" t="s">
        <v>144</v>
      </c>
      <c r="C521" s="97">
        <v>321</v>
      </c>
      <c r="D521" t="s">
        <v>220</v>
      </c>
      <c r="E521" s="97" t="s">
        <v>158</v>
      </c>
      <c r="F521" t="s">
        <v>10</v>
      </c>
      <c r="G521" s="5">
        <v>547.6</v>
      </c>
      <c r="H521" s="190" t="str">
        <f t="shared" si="8"/>
        <v>Cure Palliative residenziali Privati</v>
      </c>
    </row>
    <row r="522" spans="1:8" hidden="1" x14ac:dyDescent="0.25">
      <c r="A522" s="192">
        <v>202209</v>
      </c>
      <c r="B522" s="97" t="s">
        <v>144</v>
      </c>
      <c r="C522" s="97">
        <v>321</v>
      </c>
      <c r="D522" t="s">
        <v>220</v>
      </c>
      <c r="E522" s="97" t="s">
        <v>158</v>
      </c>
      <c r="F522" t="s">
        <v>8</v>
      </c>
      <c r="G522" s="5">
        <v>10855</v>
      </c>
      <c r="H522" s="190" t="str">
        <f t="shared" si="8"/>
        <v>Cure Palliative residenziali Privati</v>
      </c>
    </row>
    <row r="523" spans="1:8" hidden="1" x14ac:dyDescent="0.25">
      <c r="A523" s="192">
        <v>202209</v>
      </c>
      <c r="B523" s="97" t="s">
        <v>144</v>
      </c>
      <c r="C523" s="97">
        <v>322</v>
      </c>
      <c r="D523" t="s">
        <v>456</v>
      </c>
      <c r="E523" s="97" t="s">
        <v>20</v>
      </c>
      <c r="F523" t="s">
        <v>22</v>
      </c>
      <c r="G523" s="5">
        <v>561.20000000000005</v>
      </c>
      <c r="H523" s="190" t="str">
        <f t="shared" si="8"/>
        <v>Cure Palliative residenziali Privati</v>
      </c>
    </row>
    <row r="524" spans="1:8" hidden="1" x14ac:dyDescent="0.25">
      <c r="A524" s="192">
        <v>202209</v>
      </c>
      <c r="B524" s="97" t="s">
        <v>144</v>
      </c>
      <c r="C524" s="97">
        <v>322</v>
      </c>
      <c r="D524" t="s">
        <v>456</v>
      </c>
      <c r="E524" s="97" t="s">
        <v>20</v>
      </c>
      <c r="F524" t="s">
        <v>20</v>
      </c>
      <c r="G524" s="5">
        <v>705415</v>
      </c>
      <c r="H524" s="190" t="str">
        <f t="shared" si="8"/>
        <v>Cure Palliative residenziali Privati</v>
      </c>
    </row>
    <row r="525" spans="1:8" hidden="1" x14ac:dyDescent="0.25">
      <c r="A525" s="192">
        <v>202209</v>
      </c>
      <c r="B525" s="97" t="s">
        <v>144</v>
      </c>
      <c r="C525" s="97">
        <v>322</v>
      </c>
      <c r="D525" t="s">
        <v>456</v>
      </c>
      <c r="E525" s="97" t="s">
        <v>20</v>
      </c>
      <c r="F525" t="s">
        <v>16</v>
      </c>
      <c r="G525" s="5">
        <v>1683.6</v>
      </c>
      <c r="H525" s="190" t="str">
        <f t="shared" si="8"/>
        <v>Cure Palliative residenziali Privati</v>
      </c>
    </row>
    <row r="526" spans="1:8" hidden="1" x14ac:dyDescent="0.25">
      <c r="A526" s="192">
        <v>202209</v>
      </c>
      <c r="B526" s="97" t="s">
        <v>144</v>
      </c>
      <c r="C526" s="97">
        <v>322</v>
      </c>
      <c r="D526" t="s">
        <v>456</v>
      </c>
      <c r="E526" s="97" t="s">
        <v>20</v>
      </c>
      <c r="F526" t="s">
        <v>14</v>
      </c>
      <c r="G526" s="5">
        <v>1095.2</v>
      </c>
      <c r="H526" s="190" t="str">
        <f t="shared" si="8"/>
        <v>Cure Palliative residenziali Privati</v>
      </c>
    </row>
    <row r="527" spans="1:8" hidden="1" x14ac:dyDescent="0.25">
      <c r="A527" s="192">
        <v>202209</v>
      </c>
      <c r="B527" s="97" t="s">
        <v>144</v>
      </c>
      <c r="C527" s="97">
        <v>322</v>
      </c>
      <c r="D527" t="s">
        <v>458</v>
      </c>
      <c r="E527" s="97" t="s">
        <v>20</v>
      </c>
      <c r="F527" t="s">
        <v>22</v>
      </c>
      <c r="G527" s="5">
        <v>23516</v>
      </c>
      <c r="H527" s="190" t="str">
        <f t="shared" si="8"/>
        <v>Cure Palliative residenziali Privati</v>
      </c>
    </row>
    <row r="528" spans="1:8" hidden="1" x14ac:dyDescent="0.25">
      <c r="A528" s="192">
        <v>202209</v>
      </c>
      <c r="B528" s="97" t="s">
        <v>144</v>
      </c>
      <c r="C528" s="97">
        <v>322</v>
      </c>
      <c r="D528" t="s">
        <v>458</v>
      </c>
      <c r="E528" s="97" t="s">
        <v>20</v>
      </c>
      <c r="F528" t="s">
        <v>20</v>
      </c>
      <c r="G528" s="5">
        <v>1534203.4000000001</v>
      </c>
      <c r="H528" s="190" t="str">
        <f t="shared" si="8"/>
        <v>Cure Palliative residenziali Privati</v>
      </c>
    </row>
    <row r="529" spans="1:8" hidden="1" x14ac:dyDescent="0.25">
      <c r="A529" s="192">
        <v>202209</v>
      </c>
      <c r="B529" s="97" t="s">
        <v>144</v>
      </c>
      <c r="C529" s="97">
        <v>322</v>
      </c>
      <c r="D529" t="s">
        <v>458</v>
      </c>
      <c r="E529" s="97" t="s">
        <v>20</v>
      </c>
      <c r="F529" t="s">
        <v>18</v>
      </c>
      <c r="G529" s="5">
        <v>3833.2</v>
      </c>
      <c r="H529" s="190" t="str">
        <f t="shared" si="8"/>
        <v>Cure Palliative residenziali Privati</v>
      </c>
    </row>
    <row r="530" spans="1:8" hidden="1" x14ac:dyDescent="0.25">
      <c r="A530" s="192">
        <v>202209</v>
      </c>
      <c r="B530" s="97" t="s">
        <v>144</v>
      </c>
      <c r="C530" s="97">
        <v>322</v>
      </c>
      <c r="D530" t="s">
        <v>458</v>
      </c>
      <c r="E530" s="97" t="s">
        <v>20</v>
      </c>
      <c r="F530" t="s">
        <v>16</v>
      </c>
      <c r="G530" s="5">
        <v>175693.60000000003</v>
      </c>
      <c r="H530" s="190" t="str">
        <f t="shared" si="8"/>
        <v>Cure Palliative residenziali Privati</v>
      </c>
    </row>
    <row r="531" spans="1:8" hidden="1" x14ac:dyDescent="0.25">
      <c r="A531" s="192">
        <v>202209</v>
      </c>
      <c r="B531" s="97" t="s">
        <v>144</v>
      </c>
      <c r="C531" s="97">
        <v>322</v>
      </c>
      <c r="D531" t="s">
        <v>458</v>
      </c>
      <c r="E531" s="97" t="s">
        <v>20</v>
      </c>
      <c r="F531" t="s">
        <v>14</v>
      </c>
      <c r="G531" s="5">
        <v>1683.6</v>
      </c>
      <c r="H531" s="190" t="str">
        <f t="shared" si="8"/>
        <v>Cure Palliative residenziali Privati</v>
      </c>
    </row>
    <row r="532" spans="1:8" hidden="1" x14ac:dyDescent="0.25">
      <c r="A532" s="192">
        <v>202209</v>
      </c>
      <c r="B532" s="97" t="s">
        <v>144</v>
      </c>
      <c r="C532" s="97">
        <v>322</v>
      </c>
      <c r="D532" t="s">
        <v>458</v>
      </c>
      <c r="E532" s="97" t="s">
        <v>20</v>
      </c>
      <c r="F532" t="s">
        <v>8</v>
      </c>
      <c r="G532" s="5">
        <v>3086.6</v>
      </c>
      <c r="H532" s="190" t="str">
        <f t="shared" si="8"/>
        <v>Cure Palliative residenziali Privati</v>
      </c>
    </row>
    <row r="533" spans="1:8" hidden="1" x14ac:dyDescent="0.25">
      <c r="A533" s="192">
        <v>202209</v>
      </c>
      <c r="B533" s="97" t="s">
        <v>144</v>
      </c>
      <c r="C533" s="97">
        <v>322</v>
      </c>
      <c r="D533" t="s">
        <v>220</v>
      </c>
      <c r="E533" s="97" t="s">
        <v>159</v>
      </c>
      <c r="F533" t="s">
        <v>22</v>
      </c>
      <c r="G533" s="5">
        <v>32662</v>
      </c>
      <c r="H533" s="190" t="str">
        <f t="shared" si="8"/>
        <v>Cure Palliative residenziali Privati</v>
      </c>
    </row>
    <row r="534" spans="1:8" hidden="1" x14ac:dyDescent="0.25">
      <c r="A534" s="192">
        <v>202209</v>
      </c>
      <c r="B534" s="97" t="s">
        <v>144</v>
      </c>
      <c r="C534" s="97">
        <v>322</v>
      </c>
      <c r="D534" t="s">
        <v>220</v>
      </c>
      <c r="E534" s="97" t="s">
        <v>159</v>
      </c>
      <c r="F534" t="s">
        <v>20</v>
      </c>
      <c r="G534" s="5">
        <v>680400.40000000014</v>
      </c>
      <c r="H534" s="190" t="str">
        <f t="shared" si="8"/>
        <v>Cure Palliative residenziali Privati</v>
      </c>
    </row>
    <row r="535" spans="1:8" hidden="1" x14ac:dyDescent="0.25">
      <c r="A535" s="192">
        <v>202209</v>
      </c>
      <c r="B535" s="97" t="s">
        <v>144</v>
      </c>
      <c r="C535" s="97">
        <v>322</v>
      </c>
      <c r="D535" t="s">
        <v>220</v>
      </c>
      <c r="E535" s="97" t="s">
        <v>160</v>
      </c>
      <c r="F535" t="s">
        <v>22</v>
      </c>
      <c r="G535" s="5">
        <v>42727.8</v>
      </c>
      <c r="H535" s="190" t="str">
        <f t="shared" si="8"/>
        <v>Cure Palliative residenziali Privati</v>
      </c>
    </row>
    <row r="536" spans="1:8" hidden="1" x14ac:dyDescent="0.25">
      <c r="A536" s="192">
        <v>202209</v>
      </c>
      <c r="B536" s="97" t="s">
        <v>144</v>
      </c>
      <c r="C536" s="97">
        <v>322</v>
      </c>
      <c r="D536" t="s">
        <v>220</v>
      </c>
      <c r="E536" s="97" t="s">
        <v>160</v>
      </c>
      <c r="F536" t="s">
        <v>20</v>
      </c>
      <c r="G536" s="5">
        <v>606298.4</v>
      </c>
      <c r="H536" s="190" t="str">
        <f t="shared" si="8"/>
        <v>Cure Palliative residenziali Privati</v>
      </c>
    </row>
    <row r="537" spans="1:8" hidden="1" x14ac:dyDescent="0.25">
      <c r="A537" s="192">
        <v>202209</v>
      </c>
      <c r="B537" s="97" t="s">
        <v>144</v>
      </c>
      <c r="C537" s="97">
        <v>322</v>
      </c>
      <c r="D537" t="s">
        <v>220</v>
      </c>
      <c r="E537" s="97" t="s">
        <v>160</v>
      </c>
      <c r="F537" t="s">
        <v>16</v>
      </c>
      <c r="G537" s="5">
        <v>1683.6</v>
      </c>
      <c r="H537" s="190" t="str">
        <f t="shared" si="8"/>
        <v>Cure Palliative residenziali Privati</v>
      </c>
    </row>
    <row r="538" spans="1:8" hidden="1" x14ac:dyDescent="0.25">
      <c r="A538" s="192">
        <v>202209</v>
      </c>
      <c r="B538" s="97" t="s">
        <v>144</v>
      </c>
      <c r="C538" s="97">
        <v>322</v>
      </c>
      <c r="D538" t="s">
        <v>220</v>
      </c>
      <c r="E538" s="97" t="s">
        <v>161</v>
      </c>
      <c r="F538" t="s">
        <v>22</v>
      </c>
      <c r="G538" s="5">
        <v>273.8</v>
      </c>
      <c r="H538" s="190" t="str">
        <f t="shared" si="8"/>
        <v>Cure Palliative residenziali Privati</v>
      </c>
    </row>
    <row r="539" spans="1:8" hidden="1" x14ac:dyDescent="0.25">
      <c r="A539" s="192">
        <v>202209</v>
      </c>
      <c r="B539" s="97" t="s">
        <v>144</v>
      </c>
      <c r="C539" s="97">
        <v>322</v>
      </c>
      <c r="D539" t="s">
        <v>220</v>
      </c>
      <c r="E539" s="97" t="s">
        <v>161</v>
      </c>
      <c r="F539" t="s">
        <v>20</v>
      </c>
      <c r="G539" s="5">
        <v>576020.80000000005</v>
      </c>
      <c r="H539" s="190" t="str">
        <f t="shared" si="8"/>
        <v>Cure Palliative residenziali Privati</v>
      </c>
    </row>
    <row r="540" spans="1:8" hidden="1" x14ac:dyDescent="0.25">
      <c r="A540" s="192">
        <v>202209</v>
      </c>
      <c r="B540" s="97" t="s">
        <v>144</v>
      </c>
      <c r="C540" s="97">
        <v>322</v>
      </c>
      <c r="D540" t="s">
        <v>220</v>
      </c>
      <c r="E540" s="97" t="s">
        <v>161</v>
      </c>
      <c r="F540" t="s">
        <v>16</v>
      </c>
      <c r="G540" s="5">
        <v>20696.400000000001</v>
      </c>
      <c r="H540" s="190" t="str">
        <f t="shared" si="8"/>
        <v>Cure Palliative residenziali Privati</v>
      </c>
    </row>
    <row r="541" spans="1:8" hidden="1" x14ac:dyDescent="0.25">
      <c r="A541" s="192">
        <v>202209</v>
      </c>
      <c r="B541" s="97" t="s">
        <v>144</v>
      </c>
      <c r="C541" s="97">
        <v>323</v>
      </c>
      <c r="D541" t="s">
        <v>458</v>
      </c>
      <c r="E541" s="97" t="s">
        <v>18</v>
      </c>
      <c r="F541" t="s">
        <v>22</v>
      </c>
      <c r="G541" s="5">
        <v>39838.399999999994</v>
      </c>
      <c r="H541" s="190" t="str">
        <f t="shared" si="8"/>
        <v>Cure Palliative residenziali Privati</v>
      </c>
    </row>
    <row r="542" spans="1:8" hidden="1" x14ac:dyDescent="0.25">
      <c r="A542" s="192">
        <v>202209</v>
      </c>
      <c r="B542" s="97" t="s">
        <v>144</v>
      </c>
      <c r="C542" s="97">
        <v>323</v>
      </c>
      <c r="D542" t="s">
        <v>458</v>
      </c>
      <c r="E542" s="97" t="s">
        <v>18</v>
      </c>
      <c r="F542" t="s">
        <v>18</v>
      </c>
      <c r="G542" s="5">
        <v>258826.40000000002</v>
      </c>
      <c r="H542" s="190" t="str">
        <f t="shared" si="8"/>
        <v>Cure Palliative residenziali Privati</v>
      </c>
    </row>
    <row r="543" spans="1:8" hidden="1" x14ac:dyDescent="0.25">
      <c r="A543" s="192">
        <v>202209</v>
      </c>
      <c r="B543" s="97" t="s">
        <v>144</v>
      </c>
      <c r="C543" s="97">
        <v>323</v>
      </c>
      <c r="D543" t="s">
        <v>458</v>
      </c>
      <c r="E543" s="97" t="s">
        <v>18</v>
      </c>
      <c r="F543" t="s">
        <v>14</v>
      </c>
      <c r="G543" s="5">
        <v>159870.79999999999</v>
      </c>
      <c r="H543" s="190" t="str">
        <f t="shared" si="8"/>
        <v>Cure Palliative residenziali Privati</v>
      </c>
    </row>
    <row r="544" spans="1:8" hidden="1" x14ac:dyDescent="0.25">
      <c r="A544" s="192">
        <v>202209</v>
      </c>
      <c r="B544" s="97" t="s">
        <v>144</v>
      </c>
      <c r="C544" s="97">
        <v>323</v>
      </c>
      <c r="D544" t="s">
        <v>458</v>
      </c>
      <c r="E544" s="97" t="s">
        <v>18</v>
      </c>
      <c r="F544" t="s">
        <v>12</v>
      </c>
      <c r="G544" s="5">
        <v>219926.40000000002</v>
      </c>
      <c r="H544" s="190" t="str">
        <f t="shared" si="8"/>
        <v>Cure Palliative residenziali Privati</v>
      </c>
    </row>
    <row r="545" spans="1:8" hidden="1" x14ac:dyDescent="0.25">
      <c r="A545" s="192">
        <v>202209</v>
      </c>
      <c r="B545" s="97" t="s">
        <v>144</v>
      </c>
      <c r="C545" s="97">
        <v>323</v>
      </c>
      <c r="D545" t="s">
        <v>220</v>
      </c>
      <c r="E545" s="97" t="s">
        <v>162</v>
      </c>
      <c r="F545" t="s">
        <v>22</v>
      </c>
      <c r="G545" s="5">
        <v>34005.599999999999</v>
      </c>
      <c r="H545" s="190" t="str">
        <f t="shared" si="8"/>
        <v>Cure Palliative residenziali Privati</v>
      </c>
    </row>
    <row r="546" spans="1:8" hidden="1" x14ac:dyDescent="0.25">
      <c r="A546" s="192">
        <v>202209</v>
      </c>
      <c r="B546" s="97" t="s">
        <v>144</v>
      </c>
      <c r="C546" s="97">
        <v>323</v>
      </c>
      <c r="D546" t="s">
        <v>220</v>
      </c>
      <c r="E546" s="97" t="s">
        <v>162</v>
      </c>
      <c r="F546" t="s">
        <v>20</v>
      </c>
      <c r="G546" s="5">
        <v>57278.600000000006</v>
      </c>
      <c r="H546" s="190" t="str">
        <f t="shared" si="8"/>
        <v>Cure Palliative residenziali Privati</v>
      </c>
    </row>
    <row r="547" spans="1:8" hidden="1" x14ac:dyDescent="0.25">
      <c r="A547" s="192">
        <v>202209</v>
      </c>
      <c r="B547" s="97" t="s">
        <v>144</v>
      </c>
      <c r="C547" s="97">
        <v>323</v>
      </c>
      <c r="D547" t="s">
        <v>220</v>
      </c>
      <c r="E547" s="97" t="s">
        <v>162</v>
      </c>
      <c r="F547" t="s">
        <v>18</v>
      </c>
      <c r="G547" s="5">
        <v>729161.8</v>
      </c>
      <c r="H547" s="190" t="str">
        <f t="shared" si="8"/>
        <v>Cure Palliative residenziali Privati</v>
      </c>
    </row>
    <row r="548" spans="1:8" hidden="1" x14ac:dyDescent="0.25">
      <c r="A548" s="192">
        <v>202209</v>
      </c>
      <c r="B548" s="97" t="s">
        <v>144</v>
      </c>
      <c r="C548" s="97">
        <v>323</v>
      </c>
      <c r="D548" t="s">
        <v>220</v>
      </c>
      <c r="E548" s="97" t="s">
        <v>162</v>
      </c>
      <c r="F548" t="s">
        <v>16</v>
      </c>
      <c r="G548" s="5">
        <v>3367.2</v>
      </c>
      <c r="H548" s="190" t="str">
        <f t="shared" si="8"/>
        <v>Cure Palliative residenziali Privati</v>
      </c>
    </row>
    <row r="549" spans="1:8" hidden="1" x14ac:dyDescent="0.25">
      <c r="A549" s="192">
        <v>202209</v>
      </c>
      <c r="B549" s="97" t="s">
        <v>144</v>
      </c>
      <c r="C549" s="97">
        <v>323</v>
      </c>
      <c r="D549" t="s">
        <v>220</v>
      </c>
      <c r="E549" s="97" t="s">
        <v>163</v>
      </c>
      <c r="F549" t="s">
        <v>22</v>
      </c>
      <c r="G549" s="5">
        <v>1964.2</v>
      </c>
      <c r="H549" s="190" t="str">
        <f t="shared" si="8"/>
        <v>Cure Palliative residenziali Privati</v>
      </c>
    </row>
    <row r="550" spans="1:8" hidden="1" x14ac:dyDescent="0.25">
      <c r="A550" s="192">
        <v>202209</v>
      </c>
      <c r="B550" s="97" t="s">
        <v>144</v>
      </c>
      <c r="C550" s="97">
        <v>323</v>
      </c>
      <c r="D550" t="s">
        <v>220</v>
      </c>
      <c r="E550" s="97" t="s">
        <v>163</v>
      </c>
      <c r="F550" t="s">
        <v>18</v>
      </c>
      <c r="G550" s="5">
        <v>472177.6</v>
      </c>
      <c r="H550" s="190" t="str">
        <f t="shared" si="8"/>
        <v>Cure Palliative residenziali Privati</v>
      </c>
    </row>
    <row r="551" spans="1:8" hidden="1" x14ac:dyDescent="0.25">
      <c r="A551" s="192">
        <v>202209</v>
      </c>
      <c r="B551" s="97" t="s">
        <v>144</v>
      </c>
      <c r="C551" s="97">
        <v>323</v>
      </c>
      <c r="D551" t="s">
        <v>220</v>
      </c>
      <c r="E551" s="97" t="s">
        <v>163</v>
      </c>
      <c r="F551" t="s">
        <v>14</v>
      </c>
      <c r="G551" s="5">
        <v>17890.400000000001</v>
      </c>
      <c r="H551" s="190" t="str">
        <f t="shared" si="8"/>
        <v>Cure Palliative residenziali Privati</v>
      </c>
    </row>
    <row r="552" spans="1:8" hidden="1" x14ac:dyDescent="0.25">
      <c r="A552" s="192">
        <v>202209</v>
      </c>
      <c r="B552" s="97" t="s">
        <v>144</v>
      </c>
      <c r="C552" s="97">
        <v>323</v>
      </c>
      <c r="D552" t="s">
        <v>220</v>
      </c>
      <c r="E552" s="97" t="s">
        <v>163</v>
      </c>
      <c r="F552" t="s">
        <v>12</v>
      </c>
      <c r="G552" s="5">
        <v>14873.599999999999</v>
      </c>
      <c r="H552" s="190" t="str">
        <f t="shared" si="8"/>
        <v>Cure Palliative residenziali Privati</v>
      </c>
    </row>
    <row r="553" spans="1:8" hidden="1" x14ac:dyDescent="0.25">
      <c r="A553" s="192">
        <v>202209</v>
      </c>
      <c r="B553" s="97" t="s">
        <v>144</v>
      </c>
      <c r="C553" s="97">
        <v>324</v>
      </c>
      <c r="D553" t="s">
        <v>458</v>
      </c>
      <c r="E553" s="97" t="s">
        <v>16</v>
      </c>
      <c r="F553" t="s">
        <v>22</v>
      </c>
      <c r="G553" s="5">
        <v>227631.8</v>
      </c>
      <c r="H553" s="190" t="str">
        <f t="shared" si="8"/>
        <v>Cure Palliative residenziali Privati</v>
      </c>
    </row>
    <row r="554" spans="1:8" hidden="1" x14ac:dyDescent="0.25">
      <c r="A554" s="192">
        <v>202209</v>
      </c>
      <c r="B554" s="97" t="s">
        <v>144</v>
      </c>
      <c r="C554" s="97">
        <v>324</v>
      </c>
      <c r="D554" t="s">
        <v>458</v>
      </c>
      <c r="E554" s="97" t="s">
        <v>16</v>
      </c>
      <c r="F554" t="s">
        <v>20</v>
      </c>
      <c r="G554" s="5">
        <v>62084.200000000004</v>
      </c>
      <c r="H554" s="190" t="str">
        <f t="shared" si="8"/>
        <v>Cure Palliative residenziali Privati</v>
      </c>
    </row>
    <row r="555" spans="1:8" hidden="1" x14ac:dyDescent="0.25">
      <c r="A555" s="192">
        <v>202209</v>
      </c>
      <c r="B555" s="97" t="s">
        <v>144</v>
      </c>
      <c r="C555" s="97">
        <v>324</v>
      </c>
      <c r="D555" t="s">
        <v>458</v>
      </c>
      <c r="E555" s="97" t="s">
        <v>16</v>
      </c>
      <c r="F555" t="s">
        <v>18</v>
      </c>
      <c r="G555" s="5">
        <v>1095.2</v>
      </c>
      <c r="H555" s="190" t="str">
        <f t="shared" si="8"/>
        <v>Cure Palliative residenziali Privati</v>
      </c>
    </row>
    <row r="556" spans="1:8" hidden="1" x14ac:dyDescent="0.25">
      <c r="A556" s="192">
        <v>202209</v>
      </c>
      <c r="B556" s="97" t="s">
        <v>144</v>
      </c>
      <c r="C556" s="97">
        <v>324</v>
      </c>
      <c r="D556" t="s">
        <v>458</v>
      </c>
      <c r="E556" s="97" t="s">
        <v>16</v>
      </c>
      <c r="F556" t="s">
        <v>16</v>
      </c>
      <c r="G556" s="5">
        <v>2865283.4</v>
      </c>
      <c r="H556" s="190" t="str">
        <f t="shared" si="8"/>
        <v>Cure Palliative residenziali Privati</v>
      </c>
    </row>
    <row r="557" spans="1:8" hidden="1" x14ac:dyDescent="0.25">
      <c r="A557" s="192">
        <v>202209</v>
      </c>
      <c r="B557" s="97" t="s">
        <v>144</v>
      </c>
      <c r="C557" s="97">
        <v>324</v>
      </c>
      <c r="D557" t="s">
        <v>458</v>
      </c>
      <c r="E557" s="97" t="s">
        <v>16</v>
      </c>
      <c r="F557" t="s">
        <v>14</v>
      </c>
      <c r="G557" s="5">
        <v>50435</v>
      </c>
      <c r="H557" s="190" t="str">
        <f t="shared" si="8"/>
        <v>Cure Palliative residenziali Privati</v>
      </c>
    </row>
    <row r="558" spans="1:8" hidden="1" x14ac:dyDescent="0.25">
      <c r="A558" s="192">
        <v>202209</v>
      </c>
      <c r="B558" s="97" t="s">
        <v>144</v>
      </c>
      <c r="C558" s="97">
        <v>324</v>
      </c>
      <c r="D558" t="s">
        <v>458</v>
      </c>
      <c r="E558" s="97" t="s">
        <v>16</v>
      </c>
      <c r="F558" t="s">
        <v>12</v>
      </c>
      <c r="G558" s="5">
        <v>12907.6</v>
      </c>
      <c r="H558" s="190" t="str">
        <f t="shared" si="8"/>
        <v>Cure Palliative residenziali Privati</v>
      </c>
    </row>
    <row r="559" spans="1:8" hidden="1" x14ac:dyDescent="0.25">
      <c r="A559" s="192">
        <v>202209</v>
      </c>
      <c r="B559" s="97" t="s">
        <v>144</v>
      </c>
      <c r="C559" s="97">
        <v>324</v>
      </c>
      <c r="D559" t="s">
        <v>220</v>
      </c>
      <c r="E559" s="97" t="s">
        <v>164</v>
      </c>
      <c r="F559" t="s">
        <v>22</v>
      </c>
      <c r="G559" s="5">
        <v>4489.6000000000004</v>
      </c>
      <c r="H559" s="190" t="str">
        <f t="shared" si="8"/>
        <v>Cure Palliative residenziali Privati</v>
      </c>
    </row>
    <row r="560" spans="1:8" hidden="1" x14ac:dyDescent="0.25">
      <c r="A560" s="192">
        <v>202209</v>
      </c>
      <c r="B560" s="97" t="s">
        <v>144</v>
      </c>
      <c r="C560" s="97">
        <v>324</v>
      </c>
      <c r="D560" t="s">
        <v>220</v>
      </c>
      <c r="E560" s="97" t="s">
        <v>164</v>
      </c>
      <c r="F560" t="s">
        <v>20</v>
      </c>
      <c r="G560" s="5">
        <v>29463</v>
      </c>
      <c r="H560" s="190" t="str">
        <f t="shared" si="8"/>
        <v>Cure Palliative residenziali Privati</v>
      </c>
    </row>
    <row r="561" spans="1:8" hidden="1" x14ac:dyDescent="0.25">
      <c r="A561" s="192">
        <v>202209</v>
      </c>
      <c r="B561" s="97" t="s">
        <v>144</v>
      </c>
      <c r="C561" s="97">
        <v>324</v>
      </c>
      <c r="D561" t="s">
        <v>220</v>
      </c>
      <c r="E561" s="97" t="s">
        <v>164</v>
      </c>
      <c r="F561" t="s">
        <v>18</v>
      </c>
      <c r="G561" s="5">
        <v>1369</v>
      </c>
      <c r="H561" s="190" t="str">
        <f t="shared" si="8"/>
        <v>Cure Palliative residenziali Privati</v>
      </c>
    </row>
    <row r="562" spans="1:8" hidden="1" x14ac:dyDescent="0.25">
      <c r="A562" s="192">
        <v>202209</v>
      </c>
      <c r="B562" s="97" t="s">
        <v>144</v>
      </c>
      <c r="C562" s="97">
        <v>324</v>
      </c>
      <c r="D562" t="s">
        <v>220</v>
      </c>
      <c r="E562" s="97" t="s">
        <v>164</v>
      </c>
      <c r="F562" t="s">
        <v>16</v>
      </c>
      <c r="G562" s="5">
        <v>421813.4</v>
      </c>
      <c r="H562" s="190" t="str">
        <f t="shared" si="8"/>
        <v>Cure Palliative residenziali Privati</v>
      </c>
    </row>
    <row r="563" spans="1:8" hidden="1" x14ac:dyDescent="0.25">
      <c r="A563" s="192">
        <v>202209</v>
      </c>
      <c r="B563" s="97" t="s">
        <v>144</v>
      </c>
      <c r="C563" s="97">
        <v>324</v>
      </c>
      <c r="D563" t="s">
        <v>220</v>
      </c>
      <c r="E563" s="97" t="s">
        <v>164</v>
      </c>
      <c r="F563" t="s">
        <v>14</v>
      </c>
      <c r="G563" s="5">
        <v>13749.400000000001</v>
      </c>
      <c r="H563" s="190" t="str">
        <f t="shared" si="8"/>
        <v>Cure Palliative residenziali Privati</v>
      </c>
    </row>
    <row r="564" spans="1:8" hidden="1" x14ac:dyDescent="0.25">
      <c r="A564" s="192">
        <v>202209</v>
      </c>
      <c r="B564" s="97" t="s">
        <v>144</v>
      </c>
      <c r="C564" s="97">
        <v>324</v>
      </c>
      <c r="D564" t="s">
        <v>220</v>
      </c>
      <c r="E564" s="97" t="s">
        <v>166</v>
      </c>
      <c r="F564" t="s">
        <v>22</v>
      </c>
      <c r="G564" s="5">
        <v>20368.2</v>
      </c>
      <c r="H564" s="190" t="str">
        <f t="shared" si="8"/>
        <v>Cure Palliative residenziali Privati</v>
      </c>
    </row>
    <row r="565" spans="1:8" hidden="1" x14ac:dyDescent="0.25">
      <c r="A565" s="192">
        <v>202209</v>
      </c>
      <c r="B565" s="97" t="s">
        <v>144</v>
      </c>
      <c r="C565" s="97">
        <v>324</v>
      </c>
      <c r="D565" t="s">
        <v>220</v>
      </c>
      <c r="E565" s="97" t="s">
        <v>166</v>
      </c>
      <c r="F565" t="s">
        <v>20</v>
      </c>
      <c r="G565" s="5">
        <v>15939.8</v>
      </c>
      <c r="H565" s="190" t="str">
        <f t="shared" si="8"/>
        <v>Cure Palliative residenziali Privati</v>
      </c>
    </row>
    <row r="566" spans="1:8" hidden="1" x14ac:dyDescent="0.25">
      <c r="A566" s="192">
        <v>202209</v>
      </c>
      <c r="B566" s="97" t="s">
        <v>144</v>
      </c>
      <c r="C566" s="97">
        <v>324</v>
      </c>
      <c r="D566" t="s">
        <v>220</v>
      </c>
      <c r="E566" s="97" t="s">
        <v>166</v>
      </c>
      <c r="F566" t="s">
        <v>16</v>
      </c>
      <c r="G566" s="5">
        <v>967515.20000000007</v>
      </c>
      <c r="H566" s="190" t="str">
        <f t="shared" si="8"/>
        <v>Cure Palliative residenziali Privati</v>
      </c>
    </row>
    <row r="567" spans="1:8" hidden="1" x14ac:dyDescent="0.25">
      <c r="A567" s="192">
        <v>202209</v>
      </c>
      <c r="B567" s="97" t="s">
        <v>144</v>
      </c>
      <c r="C567" s="97">
        <v>325</v>
      </c>
      <c r="D567" t="s">
        <v>458</v>
      </c>
      <c r="E567" s="97" t="s">
        <v>14</v>
      </c>
      <c r="F567" t="s">
        <v>22</v>
      </c>
      <c r="G567" s="5">
        <v>143456.79999999999</v>
      </c>
      <c r="H567" s="190" t="str">
        <f t="shared" si="8"/>
        <v>Cure Palliative residenziali Privati</v>
      </c>
    </row>
    <row r="568" spans="1:8" hidden="1" x14ac:dyDescent="0.25">
      <c r="A568" s="192">
        <v>202209</v>
      </c>
      <c r="B568" s="97" t="s">
        <v>144</v>
      </c>
      <c r="C568" s="97">
        <v>325</v>
      </c>
      <c r="D568" t="s">
        <v>458</v>
      </c>
      <c r="E568" s="97" t="s">
        <v>14</v>
      </c>
      <c r="F568" t="s">
        <v>20</v>
      </c>
      <c r="G568" s="5">
        <v>7295.6</v>
      </c>
      <c r="H568" s="190" t="str">
        <f t="shared" si="8"/>
        <v>Cure Palliative residenziali Privati</v>
      </c>
    </row>
    <row r="569" spans="1:8" hidden="1" x14ac:dyDescent="0.25">
      <c r="A569" s="192">
        <v>202209</v>
      </c>
      <c r="B569" s="97" t="s">
        <v>144</v>
      </c>
      <c r="C569" s="97">
        <v>325</v>
      </c>
      <c r="D569" t="s">
        <v>458</v>
      </c>
      <c r="E569" s="97" t="s">
        <v>14</v>
      </c>
      <c r="F569" t="s">
        <v>18</v>
      </c>
      <c r="G569" s="5">
        <v>9035.4</v>
      </c>
      <c r="H569" s="190" t="str">
        <f t="shared" si="8"/>
        <v>Cure Palliative residenziali Privati</v>
      </c>
    </row>
    <row r="570" spans="1:8" hidden="1" x14ac:dyDescent="0.25">
      <c r="A570" s="192">
        <v>202209</v>
      </c>
      <c r="B570" s="97" t="s">
        <v>144</v>
      </c>
      <c r="C570" s="97">
        <v>325</v>
      </c>
      <c r="D570" t="s">
        <v>458</v>
      </c>
      <c r="E570" s="97" t="s">
        <v>14</v>
      </c>
      <c r="F570" t="s">
        <v>16</v>
      </c>
      <c r="G570" s="5">
        <v>147586</v>
      </c>
      <c r="H570" s="190" t="str">
        <f t="shared" si="8"/>
        <v>Cure Palliative residenziali Privati</v>
      </c>
    </row>
    <row r="571" spans="1:8" hidden="1" x14ac:dyDescent="0.25">
      <c r="A571" s="192">
        <v>202209</v>
      </c>
      <c r="B571" s="97" t="s">
        <v>144</v>
      </c>
      <c r="C571" s="97">
        <v>325</v>
      </c>
      <c r="D571" t="s">
        <v>458</v>
      </c>
      <c r="E571" s="97" t="s">
        <v>14</v>
      </c>
      <c r="F571" t="s">
        <v>14</v>
      </c>
      <c r="G571" s="5">
        <v>3533453.5999999996</v>
      </c>
      <c r="H571" s="190" t="str">
        <f t="shared" si="8"/>
        <v>Cure Palliative residenziali Privati</v>
      </c>
    </row>
    <row r="572" spans="1:8" hidden="1" x14ac:dyDescent="0.25">
      <c r="A572" s="192">
        <v>202209</v>
      </c>
      <c r="B572" s="97" t="s">
        <v>144</v>
      </c>
      <c r="C572" s="97">
        <v>325</v>
      </c>
      <c r="D572" t="s">
        <v>458</v>
      </c>
      <c r="E572" s="97" t="s">
        <v>14</v>
      </c>
      <c r="F572" t="s">
        <v>12</v>
      </c>
      <c r="G572" s="5">
        <v>119522.40000000001</v>
      </c>
      <c r="H572" s="190" t="str">
        <f t="shared" si="8"/>
        <v>Cure Palliative residenziali Privati</v>
      </c>
    </row>
    <row r="573" spans="1:8" hidden="1" x14ac:dyDescent="0.25">
      <c r="A573" s="192">
        <v>202209</v>
      </c>
      <c r="B573" s="97" t="s">
        <v>144</v>
      </c>
      <c r="C573" s="97">
        <v>325</v>
      </c>
      <c r="D573" t="s">
        <v>458</v>
      </c>
      <c r="E573" s="97" t="s">
        <v>14</v>
      </c>
      <c r="F573" t="s">
        <v>10</v>
      </c>
      <c r="G573" s="5">
        <v>21880</v>
      </c>
      <c r="H573" s="190" t="str">
        <f t="shared" si="8"/>
        <v>Cure Palliative residenziali Privati</v>
      </c>
    </row>
    <row r="574" spans="1:8" hidden="1" x14ac:dyDescent="0.25">
      <c r="A574" s="192">
        <v>202209</v>
      </c>
      <c r="B574" s="97" t="s">
        <v>144</v>
      </c>
      <c r="C574" s="97">
        <v>325</v>
      </c>
      <c r="D574" t="s">
        <v>458</v>
      </c>
      <c r="E574" s="97" t="s">
        <v>14</v>
      </c>
      <c r="F574" t="s">
        <v>8</v>
      </c>
      <c r="G574" s="5">
        <v>7576.2</v>
      </c>
      <c r="H574" s="190" t="str">
        <f t="shared" si="8"/>
        <v>Cure Palliative residenziali Privati</v>
      </c>
    </row>
    <row r="575" spans="1:8" hidden="1" x14ac:dyDescent="0.25">
      <c r="A575" s="192">
        <v>202209</v>
      </c>
      <c r="B575" s="97" t="s">
        <v>144</v>
      </c>
      <c r="C575" s="97">
        <v>325</v>
      </c>
      <c r="D575" t="s">
        <v>220</v>
      </c>
      <c r="E575" s="97" t="s">
        <v>168</v>
      </c>
      <c r="F575" t="s">
        <v>22</v>
      </c>
      <c r="G575" s="5">
        <v>14271.6</v>
      </c>
      <c r="H575" s="190" t="str">
        <f t="shared" si="8"/>
        <v>Cure Palliative residenziali Privati</v>
      </c>
    </row>
    <row r="576" spans="1:8" hidden="1" x14ac:dyDescent="0.25">
      <c r="A576" s="192">
        <v>202209</v>
      </c>
      <c r="B576" s="97" t="s">
        <v>144</v>
      </c>
      <c r="C576" s="97">
        <v>325</v>
      </c>
      <c r="D576" t="s">
        <v>220</v>
      </c>
      <c r="E576" s="97" t="s">
        <v>168</v>
      </c>
      <c r="F576" t="s">
        <v>14</v>
      </c>
      <c r="G576" s="5">
        <v>698930.4</v>
      </c>
      <c r="H576" s="190" t="str">
        <f t="shared" si="8"/>
        <v>Cure Palliative residenziali Privati</v>
      </c>
    </row>
    <row r="577" spans="1:8" hidden="1" x14ac:dyDescent="0.25">
      <c r="A577" s="192">
        <v>202209</v>
      </c>
      <c r="B577" s="97" t="s">
        <v>144</v>
      </c>
      <c r="C577" s="97">
        <v>326</v>
      </c>
      <c r="D577" t="s">
        <v>458</v>
      </c>
      <c r="E577" s="97" t="s">
        <v>12</v>
      </c>
      <c r="F577" t="s">
        <v>22</v>
      </c>
      <c r="G577" s="5">
        <v>5202.2</v>
      </c>
      <c r="H577" s="190" t="str">
        <f t="shared" si="8"/>
        <v>Cure Palliative residenziali Privati</v>
      </c>
    </row>
    <row r="578" spans="1:8" hidden="1" x14ac:dyDescent="0.25">
      <c r="A578" s="192">
        <v>202209</v>
      </c>
      <c r="B578" s="97" t="s">
        <v>144</v>
      </c>
      <c r="C578" s="97">
        <v>326</v>
      </c>
      <c r="D578" t="s">
        <v>458</v>
      </c>
      <c r="E578" s="97" t="s">
        <v>12</v>
      </c>
      <c r="F578" t="s">
        <v>20</v>
      </c>
      <c r="G578" s="5">
        <v>2525.4</v>
      </c>
      <c r="H578" s="190" t="str">
        <f t="shared" ref="H578:H641" si="9">VLOOKUP(B578,N:O,2,FALSE)</f>
        <v>Cure Palliative residenziali Privati</v>
      </c>
    </row>
    <row r="579" spans="1:8" hidden="1" x14ac:dyDescent="0.25">
      <c r="A579" s="192">
        <v>202209</v>
      </c>
      <c r="B579" s="97" t="s">
        <v>144</v>
      </c>
      <c r="C579" s="97">
        <v>326</v>
      </c>
      <c r="D579" t="s">
        <v>458</v>
      </c>
      <c r="E579" s="97" t="s">
        <v>12</v>
      </c>
      <c r="F579" t="s">
        <v>18</v>
      </c>
      <c r="G579" s="5">
        <v>24242.2</v>
      </c>
      <c r="H579" s="190" t="str">
        <f t="shared" si="9"/>
        <v>Cure Palliative residenziali Privati</v>
      </c>
    </row>
    <row r="580" spans="1:8" hidden="1" x14ac:dyDescent="0.25">
      <c r="A580" s="192">
        <v>202209</v>
      </c>
      <c r="B580" s="97" t="s">
        <v>144</v>
      </c>
      <c r="C580" s="97">
        <v>326</v>
      </c>
      <c r="D580" t="s">
        <v>458</v>
      </c>
      <c r="E580" s="97" t="s">
        <v>12</v>
      </c>
      <c r="F580" t="s">
        <v>14</v>
      </c>
      <c r="G580" s="5">
        <v>18171</v>
      </c>
      <c r="H580" s="190" t="str">
        <f t="shared" si="9"/>
        <v>Cure Palliative residenziali Privati</v>
      </c>
    </row>
    <row r="581" spans="1:8" hidden="1" x14ac:dyDescent="0.25">
      <c r="A581" s="192">
        <v>202209</v>
      </c>
      <c r="B581" s="97" t="s">
        <v>144</v>
      </c>
      <c r="C581" s="97">
        <v>326</v>
      </c>
      <c r="D581" t="s">
        <v>458</v>
      </c>
      <c r="E581" s="97" t="s">
        <v>12</v>
      </c>
      <c r="F581" t="s">
        <v>12</v>
      </c>
      <c r="G581" s="5">
        <v>4548421.7999999989</v>
      </c>
      <c r="H581" s="190" t="str">
        <f t="shared" si="9"/>
        <v>Cure Palliative residenziali Privati</v>
      </c>
    </row>
    <row r="582" spans="1:8" hidden="1" x14ac:dyDescent="0.25">
      <c r="A582" s="192">
        <v>202209</v>
      </c>
      <c r="B582" s="97" t="s">
        <v>144</v>
      </c>
      <c r="C582" s="97">
        <v>326</v>
      </c>
      <c r="D582" t="s">
        <v>458</v>
      </c>
      <c r="E582" s="97" t="s">
        <v>12</v>
      </c>
      <c r="F582" t="s">
        <v>10</v>
      </c>
      <c r="G582" s="5">
        <v>46224.200000000004</v>
      </c>
      <c r="H582" s="190" t="str">
        <f t="shared" si="9"/>
        <v>Cure Palliative residenziali Privati</v>
      </c>
    </row>
    <row r="583" spans="1:8" hidden="1" x14ac:dyDescent="0.25">
      <c r="A583" s="192">
        <v>202209</v>
      </c>
      <c r="B583" s="97" t="s">
        <v>144</v>
      </c>
      <c r="C583" s="97">
        <v>326</v>
      </c>
      <c r="D583" t="s">
        <v>220</v>
      </c>
      <c r="E583" s="97" t="s">
        <v>172</v>
      </c>
      <c r="F583" t="s">
        <v>20</v>
      </c>
      <c r="G583" s="5">
        <v>4107</v>
      </c>
      <c r="H583" s="190" t="str">
        <f t="shared" si="9"/>
        <v>Cure Palliative residenziali Privati</v>
      </c>
    </row>
    <row r="584" spans="1:8" hidden="1" x14ac:dyDescent="0.25">
      <c r="A584" s="192">
        <v>202209</v>
      </c>
      <c r="B584" s="97" t="s">
        <v>144</v>
      </c>
      <c r="C584" s="97">
        <v>326</v>
      </c>
      <c r="D584" t="s">
        <v>220</v>
      </c>
      <c r="E584" s="97" t="s">
        <v>172</v>
      </c>
      <c r="F584" t="s">
        <v>18</v>
      </c>
      <c r="G584" s="5">
        <v>2244.8000000000002</v>
      </c>
      <c r="H584" s="190" t="str">
        <f t="shared" si="9"/>
        <v>Cure Palliative residenziali Privati</v>
      </c>
    </row>
    <row r="585" spans="1:8" hidden="1" x14ac:dyDescent="0.25">
      <c r="A585" s="192">
        <v>202209</v>
      </c>
      <c r="B585" s="97" t="s">
        <v>144</v>
      </c>
      <c r="C585" s="97">
        <v>326</v>
      </c>
      <c r="D585" t="s">
        <v>220</v>
      </c>
      <c r="E585" s="97" t="s">
        <v>172</v>
      </c>
      <c r="F585" t="s">
        <v>14</v>
      </c>
      <c r="G585" s="5">
        <v>26328.799999999999</v>
      </c>
      <c r="H585" s="190" t="str">
        <f t="shared" si="9"/>
        <v>Cure Palliative residenziali Privati</v>
      </c>
    </row>
    <row r="586" spans="1:8" hidden="1" x14ac:dyDescent="0.25">
      <c r="A586" s="192">
        <v>202209</v>
      </c>
      <c r="B586" s="97" t="s">
        <v>144</v>
      </c>
      <c r="C586" s="97">
        <v>326</v>
      </c>
      <c r="D586" t="s">
        <v>220</v>
      </c>
      <c r="E586" s="97" t="s">
        <v>172</v>
      </c>
      <c r="F586" t="s">
        <v>12</v>
      </c>
      <c r="G586" s="5">
        <v>327210.39999999997</v>
      </c>
      <c r="H586" s="190" t="str">
        <f t="shared" si="9"/>
        <v>Cure Palliative residenziali Privati</v>
      </c>
    </row>
    <row r="587" spans="1:8" hidden="1" x14ac:dyDescent="0.25">
      <c r="A587" s="192">
        <v>202209</v>
      </c>
      <c r="B587" s="97" t="s">
        <v>144</v>
      </c>
      <c r="C587" s="97">
        <v>326</v>
      </c>
      <c r="D587" t="s">
        <v>220</v>
      </c>
      <c r="E587" s="97" t="s">
        <v>172</v>
      </c>
      <c r="F587" t="s">
        <v>10</v>
      </c>
      <c r="G587" s="5">
        <v>7234.4000000000005</v>
      </c>
      <c r="H587" s="190" t="str">
        <f t="shared" si="9"/>
        <v>Cure Palliative residenziali Privati</v>
      </c>
    </row>
    <row r="588" spans="1:8" hidden="1" x14ac:dyDescent="0.25">
      <c r="A588" s="192">
        <v>202209</v>
      </c>
      <c r="B588" s="97" t="s">
        <v>144</v>
      </c>
      <c r="C588" s="97">
        <v>326</v>
      </c>
      <c r="D588" t="s">
        <v>220</v>
      </c>
      <c r="E588" s="97" t="s">
        <v>173</v>
      </c>
      <c r="F588" t="s">
        <v>22</v>
      </c>
      <c r="G588" s="5">
        <v>5612</v>
      </c>
      <c r="H588" s="190" t="str">
        <f t="shared" si="9"/>
        <v>Cure Palliative residenziali Privati</v>
      </c>
    </row>
    <row r="589" spans="1:8" hidden="1" x14ac:dyDescent="0.25">
      <c r="A589" s="192">
        <v>202209</v>
      </c>
      <c r="B589" s="97" t="s">
        <v>144</v>
      </c>
      <c r="C589" s="97">
        <v>326</v>
      </c>
      <c r="D589" t="s">
        <v>220</v>
      </c>
      <c r="E589" s="97" t="s">
        <v>173</v>
      </c>
      <c r="F589" t="s">
        <v>12</v>
      </c>
      <c r="G589" s="5">
        <v>664843.6</v>
      </c>
      <c r="H589" s="190" t="str">
        <f t="shared" si="9"/>
        <v>Cure Palliative residenziali Privati</v>
      </c>
    </row>
    <row r="590" spans="1:8" hidden="1" x14ac:dyDescent="0.25">
      <c r="A590" s="192">
        <v>202209</v>
      </c>
      <c r="B590" s="97" t="s">
        <v>144</v>
      </c>
      <c r="C590" s="97">
        <v>326</v>
      </c>
      <c r="D590" t="s">
        <v>220</v>
      </c>
      <c r="E590" s="97" t="s">
        <v>173</v>
      </c>
      <c r="F590" t="s">
        <v>10</v>
      </c>
      <c r="G590" s="5">
        <v>9356.8000000000011</v>
      </c>
      <c r="H590" s="190" t="str">
        <f t="shared" si="9"/>
        <v>Cure Palliative residenziali Privati</v>
      </c>
    </row>
    <row r="591" spans="1:8" hidden="1" x14ac:dyDescent="0.25">
      <c r="A591" s="192">
        <v>202209</v>
      </c>
      <c r="B591" s="97" t="s">
        <v>144</v>
      </c>
      <c r="C591" s="97">
        <v>326</v>
      </c>
      <c r="D591" t="s">
        <v>220</v>
      </c>
      <c r="E591" s="97" t="s">
        <v>173</v>
      </c>
      <c r="F591" t="s">
        <v>8</v>
      </c>
      <c r="G591" s="5">
        <v>1122.4000000000001</v>
      </c>
      <c r="H591" s="190" t="str">
        <f t="shared" si="9"/>
        <v>Cure Palliative residenziali Privati</v>
      </c>
    </row>
    <row r="592" spans="1:8" hidden="1" x14ac:dyDescent="0.25">
      <c r="A592" s="192">
        <v>202209</v>
      </c>
      <c r="B592" s="97" t="s">
        <v>144</v>
      </c>
      <c r="C592" s="97">
        <v>327</v>
      </c>
      <c r="D592" t="s">
        <v>458</v>
      </c>
      <c r="E592" s="97" t="s">
        <v>10</v>
      </c>
      <c r="F592" t="s">
        <v>22</v>
      </c>
      <c r="G592" s="5">
        <v>49394.2</v>
      </c>
      <c r="H592" s="190" t="str">
        <f t="shared" si="9"/>
        <v>Cure Palliative residenziali Privati</v>
      </c>
    </row>
    <row r="593" spans="1:8" hidden="1" x14ac:dyDescent="0.25">
      <c r="A593" s="192">
        <v>202209</v>
      </c>
      <c r="B593" s="97" t="s">
        <v>144</v>
      </c>
      <c r="C593" s="97">
        <v>327</v>
      </c>
      <c r="D593" t="s">
        <v>458</v>
      </c>
      <c r="E593" s="97" t="s">
        <v>10</v>
      </c>
      <c r="F593" t="s">
        <v>14</v>
      </c>
      <c r="G593" s="5">
        <v>20203.2</v>
      </c>
      <c r="H593" s="190" t="str">
        <f t="shared" si="9"/>
        <v>Cure Palliative residenziali Privati</v>
      </c>
    </row>
    <row r="594" spans="1:8" hidden="1" x14ac:dyDescent="0.25">
      <c r="A594" s="192">
        <v>202209</v>
      </c>
      <c r="B594" s="97" t="s">
        <v>144</v>
      </c>
      <c r="C594" s="97">
        <v>327</v>
      </c>
      <c r="D594" t="s">
        <v>458</v>
      </c>
      <c r="E594" s="97" t="s">
        <v>10</v>
      </c>
      <c r="F594" t="s">
        <v>12</v>
      </c>
      <c r="G594" s="5">
        <v>340632.39999999997</v>
      </c>
      <c r="H594" s="190" t="str">
        <f t="shared" si="9"/>
        <v>Cure Palliative residenziali Privati</v>
      </c>
    </row>
    <row r="595" spans="1:8" hidden="1" x14ac:dyDescent="0.25">
      <c r="A595" s="192">
        <v>202209</v>
      </c>
      <c r="B595" s="97" t="s">
        <v>144</v>
      </c>
      <c r="C595" s="97">
        <v>327</v>
      </c>
      <c r="D595" t="s">
        <v>458</v>
      </c>
      <c r="E595" s="97" t="s">
        <v>10</v>
      </c>
      <c r="F595" t="s">
        <v>10</v>
      </c>
      <c r="G595" s="5">
        <v>2924953.4000000008</v>
      </c>
      <c r="H595" s="190" t="str">
        <f t="shared" si="9"/>
        <v>Cure Palliative residenziali Privati</v>
      </c>
    </row>
    <row r="596" spans="1:8" hidden="1" x14ac:dyDescent="0.25">
      <c r="A596" s="192">
        <v>202209</v>
      </c>
      <c r="B596" s="97" t="s">
        <v>144</v>
      </c>
      <c r="C596" s="97">
        <v>327</v>
      </c>
      <c r="D596" t="s">
        <v>458</v>
      </c>
      <c r="E596" s="97" t="s">
        <v>10</v>
      </c>
      <c r="F596" t="s">
        <v>8</v>
      </c>
      <c r="G596" s="5">
        <v>273.8</v>
      </c>
      <c r="H596" s="190" t="str">
        <f t="shared" si="9"/>
        <v>Cure Palliative residenziali Privati</v>
      </c>
    </row>
    <row r="597" spans="1:8" hidden="1" x14ac:dyDescent="0.25">
      <c r="A597" s="192">
        <v>202209</v>
      </c>
      <c r="B597" s="97" t="s">
        <v>144</v>
      </c>
      <c r="C597" s="97">
        <v>327</v>
      </c>
      <c r="D597" t="s">
        <v>220</v>
      </c>
      <c r="E597" s="97" t="s">
        <v>174</v>
      </c>
      <c r="F597" t="s">
        <v>22</v>
      </c>
      <c r="G597" s="5">
        <v>19761.199999999997</v>
      </c>
      <c r="H597" s="190" t="str">
        <f t="shared" si="9"/>
        <v>Cure Palliative residenziali Privati</v>
      </c>
    </row>
    <row r="598" spans="1:8" hidden="1" x14ac:dyDescent="0.25">
      <c r="A598" s="192">
        <v>202209</v>
      </c>
      <c r="B598" s="97" t="s">
        <v>144</v>
      </c>
      <c r="C598" s="97">
        <v>327</v>
      </c>
      <c r="D598" t="s">
        <v>220</v>
      </c>
      <c r="E598" s="97" t="s">
        <v>174</v>
      </c>
      <c r="F598" t="s">
        <v>14</v>
      </c>
      <c r="G598" s="5">
        <v>280.60000000000002</v>
      </c>
      <c r="H598" s="190" t="str">
        <f t="shared" si="9"/>
        <v>Cure Palliative residenziali Privati</v>
      </c>
    </row>
    <row r="599" spans="1:8" hidden="1" x14ac:dyDescent="0.25">
      <c r="A599" s="192">
        <v>202209</v>
      </c>
      <c r="B599" s="97" t="s">
        <v>144</v>
      </c>
      <c r="C599" s="97">
        <v>327</v>
      </c>
      <c r="D599" t="s">
        <v>220</v>
      </c>
      <c r="E599" s="97" t="s">
        <v>174</v>
      </c>
      <c r="F599" t="s">
        <v>12</v>
      </c>
      <c r="G599" s="5">
        <v>9533.5999999999985</v>
      </c>
      <c r="H599" s="190" t="str">
        <f t="shared" si="9"/>
        <v>Cure Palliative residenziali Privati</v>
      </c>
    </row>
    <row r="600" spans="1:8" hidden="1" x14ac:dyDescent="0.25">
      <c r="A600" s="192">
        <v>202209</v>
      </c>
      <c r="B600" s="97" t="s">
        <v>144</v>
      </c>
      <c r="C600" s="97">
        <v>327</v>
      </c>
      <c r="D600" t="s">
        <v>220</v>
      </c>
      <c r="E600" s="97" t="s">
        <v>174</v>
      </c>
      <c r="F600" t="s">
        <v>10</v>
      </c>
      <c r="G600" s="5">
        <v>730383.4</v>
      </c>
      <c r="H600" s="190" t="str">
        <f t="shared" si="9"/>
        <v>Cure Palliative residenziali Privati</v>
      </c>
    </row>
    <row r="601" spans="1:8" hidden="1" x14ac:dyDescent="0.25">
      <c r="A601" s="192">
        <v>202209</v>
      </c>
      <c r="B601" s="97" t="s">
        <v>144</v>
      </c>
      <c r="C601" s="97">
        <v>327</v>
      </c>
      <c r="D601" t="s">
        <v>220</v>
      </c>
      <c r="E601" s="97" t="s">
        <v>174</v>
      </c>
      <c r="F601" t="s">
        <v>8</v>
      </c>
      <c r="G601" s="5">
        <v>6453.8</v>
      </c>
      <c r="H601" s="190" t="str">
        <f t="shared" si="9"/>
        <v>Cure Palliative residenziali Privati</v>
      </c>
    </row>
    <row r="602" spans="1:8" hidden="1" x14ac:dyDescent="0.25">
      <c r="A602" s="192">
        <v>202209</v>
      </c>
      <c r="B602" s="97" t="s">
        <v>144</v>
      </c>
      <c r="C602" s="97">
        <v>327</v>
      </c>
      <c r="D602" t="s">
        <v>220</v>
      </c>
      <c r="E602" s="97" t="s">
        <v>175</v>
      </c>
      <c r="F602" t="s">
        <v>12</v>
      </c>
      <c r="G602" s="5">
        <v>2244.8000000000002</v>
      </c>
      <c r="H602" s="190" t="str">
        <f t="shared" si="9"/>
        <v>Cure Palliative residenziali Privati</v>
      </c>
    </row>
    <row r="603" spans="1:8" hidden="1" x14ac:dyDescent="0.25">
      <c r="A603" s="192">
        <v>202209</v>
      </c>
      <c r="B603" s="97" t="s">
        <v>144</v>
      </c>
      <c r="C603" s="97">
        <v>327</v>
      </c>
      <c r="D603" t="s">
        <v>220</v>
      </c>
      <c r="E603" s="97" t="s">
        <v>175</v>
      </c>
      <c r="F603" t="s">
        <v>10</v>
      </c>
      <c r="G603" s="5">
        <v>704511.99999999977</v>
      </c>
      <c r="H603" s="190" t="str">
        <f t="shared" si="9"/>
        <v>Cure Palliative residenziali Privati</v>
      </c>
    </row>
    <row r="604" spans="1:8" hidden="1" x14ac:dyDescent="0.25">
      <c r="A604" s="192">
        <v>202209</v>
      </c>
      <c r="B604" s="97" t="s">
        <v>144</v>
      </c>
      <c r="C604" s="97">
        <v>328</v>
      </c>
      <c r="D604" t="s">
        <v>456</v>
      </c>
      <c r="E604" s="97" t="s">
        <v>8</v>
      </c>
      <c r="F604" t="s">
        <v>22</v>
      </c>
      <c r="G604" s="5">
        <v>155323.59999999998</v>
      </c>
      <c r="H604" s="190" t="str">
        <f t="shared" si="9"/>
        <v>Cure Palliative residenziali Privati</v>
      </c>
    </row>
    <row r="605" spans="1:8" hidden="1" x14ac:dyDescent="0.25">
      <c r="A605" s="192">
        <v>202209</v>
      </c>
      <c r="B605" s="97" t="s">
        <v>144</v>
      </c>
      <c r="C605" s="97">
        <v>328</v>
      </c>
      <c r="D605" t="s">
        <v>456</v>
      </c>
      <c r="E605" s="97" t="s">
        <v>8</v>
      </c>
      <c r="F605" t="s">
        <v>20</v>
      </c>
      <c r="G605" s="5">
        <v>12065.8</v>
      </c>
      <c r="H605" s="190" t="str">
        <f t="shared" si="9"/>
        <v>Cure Palliative residenziali Privati</v>
      </c>
    </row>
    <row r="606" spans="1:8" hidden="1" x14ac:dyDescent="0.25">
      <c r="A606" s="192">
        <v>202209</v>
      </c>
      <c r="B606" s="97" t="s">
        <v>144</v>
      </c>
      <c r="C606" s="97">
        <v>328</v>
      </c>
      <c r="D606" t="s">
        <v>456</v>
      </c>
      <c r="E606" s="97" t="s">
        <v>8</v>
      </c>
      <c r="F606" t="s">
        <v>16</v>
      </c>
      <c r="G606" s="5">
        <v>3833.2</v>
      </c>
      <c r="H606" s="190" t="str">
        <f t="shared" si="9"/>
        <v>Cure Palliative residenziali Privati</v>
      </c>
    </row>
    <row r="607" spans="1:8" hidden="1" x14ac:dyDescent="0.25">
      <c r="A607" s="192">
        <v>202209</v>
      </c>
      <c r="B607" s="97" t="s">
        <v>144</v>
      </c>
      <c r="C607" s="97">
        <v>328</v>
      </c>
      <c r="D607" t="s">
        <v>456</v>
      </c>
      <c r="E607" s="97" t="s">
        <v>8</v>
      </c>
      <c r="F607" t="s">
        <v>8</v>
      </c>
      <c r="G607" s="5">
        <v>509506.79999999993</v>
      </c>
      <c r="H607" s="190" t="str">
        <f t="shared" si="9"/>
        <v>Cure Palliative residenziali Privati</v>
      </c>
    </row>
    <row r="608" spans="1:8" hidden="1" x14ac:dyDescent="0.25">
      <c r="A608" s="192">
        <v>202209</v>
      </c>
      <c r="B608" s="97" t="s">
        <v>144</v>
      </c>
      <c r="C608" s="97">
        <v>328</v>
      </c>
      <c r="D608" t="s">
        <v>458</v>
      </c>
      <c r="E608" s="97" t="s">
        <v>8</v>
      </c>
      <c r="F608" t="s">
        <v>22</v>
      </c>
      <c r="G608" s="5">
        <v>160884.4</v>
      </c>
      <c r="H608" s="190" t="str">
        <f t="shared" si="9"/>
        <v>Cure Palliative residenziali Privati</v>
      </c>
    </row>
    <row r="609" spans="1:8" hidden="1" x14ac:dyDescent="0.25">
      <c r="A609" s="192">
        <v>202209</v>
      </c>
      <c r="B609" s="97" t="s">
        <v>144</v>
      </c>
      <c r="C609" s="97">
        <v>328</v>
      </c>
      <c r="D609" t="s">
        <v>458</v>
      </c>
      <c r="E609" s="97" t="s">
        <v>8</v>
      </c>
      <c r="F609" t="s">
        <v>20</v>
      </c>
      <c r="G609" s="5">
        <v>22728.6</v>
      </c>
      <c r="H609" s="190" t="str">
        <f t="shared" si="9"/>
        <v>Cure Palliative residenziali Privati</v>
      </c>
    </row>
    <row r="610" spans="1:8" hidden="1" x14ac:dyDescent="0.25">
      <c r="A610" s="192">
        <v>202209</v>
      </c>
      <c r="B610" s="97" t="s">
        <v>144</v>
      </c>
      <c r="C610" s="97">
        <v>328</v>
      </c>
      <c r="D610" t="s">
        <v>458</v>
      </c>
      <c r="E610" s="97" t="s">
        <v>8</v>
      </c>
      <c r="F610" t="s">
        <v>16</v>
      </c>
      <c r="G610" s="5">
        <v>6297.4</v>
      </c>
      <c r="H610" s="190" t="str">
        <f t="shared" si="9"/>
        <v>Cure Palliative residenziali Privati</v>
      </c>
    </row>
    <row r="611" spans="1:8" hidden="1" x14ac:dyDescent="0.25">
      <c r="A611" s="192">
        <v>202209</v>
      </c>
      <c r="B611" s="97" t="s">
        <v>144</v>
      </c>
      <c r="C611" s="97">
        <v>328</v>
      </c>
      <c r="D611" t="s">
        <v>458</v>
      </c>
      <c r="E611" s="97" t="s">
        <v>8</v>
      </c>
      <c r="F611" t="s">
        <v>12</v>
      </c>
      <c r="G611" s="5">
        <v>5331.4</v>
      </c>
      <c r="H611" s="190" t="str">
        <f t="shared" si="9"/>
        <v>Cure Palliative residenziali Privati</v>
      </c>
    </row>
    <row r="612" spans="1:8" hidden="1" x14ac:dyDescent="0.25">
      <c r="A612" s="192">
        <v>202209</v>
      </c>
      <c r="B612" s="97" t="s">
        <v>144</v>
      </c>
      <c r="C612" s="97">
        <v>328</v>
      </c>
      <c r="D612" t="s">
        <v>458</v>
      </c>
      <c r="E612" s="97" t="s">
        <v>8</v>
      </c>
      <c r="F612" t="s">
        <v>10</v>
      </c>
      <c r="G612" s="5">
        <v>15332.8</v>
      </c>
      <c r="H612" s="190" t="str">
        <f t="shared" si="9"/>
        <v>Cure Palliative residenziali Privati</v>
      </c>
    </row>
    <row r="613" spans="1:8" hidden="1" x14ac:dyDescent="0.25">
      <c r="A613" s="192">
        <v>202209</v>
      </c>
      <c r="B613" s="97" t="s">
        <v>144</v>
      </c>
      <c r="C613" s="97">
        <v>328</v>
      </c>
      <c r="D613" t="s">
        <v>458</v>
      </c>
      <c r="E613" s="97" t="s">
        <v>8</v>
      </c>
      <c r="F613" t="s">
        <v>8</v>
      </c>
      <c r="G613" s="5">
        <v>2619326.6000000006</v>
      </c>
      <c r="H613" s="190" t="str">
        <f t="shared" si="9"/>
        <v>Cure Palliative residenziali Privati</v>
      </c>
    </row>
    <row r="614" spans="1:8" hidden="1" x14ac:dyDescent="0.25">
      <c r="A614" s="192">
        <v>202209</v>
      </c>
      <c r="B614" s="97" t="s">
        <v>144</v>
      </c>
      <c r="C614" s="97">
        <v>328</v>
      </c>
      <c r="D614" t="s">
        <v>220</v>
      </c>
      <c r="E614" s="97" t="s">
        <v>177</v>
      </c>
      <c r="F614" t="s">
        <v>22</v>
      </c>
      <c r="G614" s="5">
        <v>29456.2</v>
      </c>
      <c r="H614" s="190" t="str">
        <f t="shared" si="9"/>
        <v>Cure Palliative residenziali Privati</v>
      </c>
    </row>
    <row r="615" spans="1:8" hidden="1" x14ac:dyDescent="0.25">
      <c r="A615" s="192">
        <v>202209</v>
      </c>
      <c r="B615" s="97" t="s">
        <v>144</v>
      </c>
      <c r="C615" s="97">
        <v>328</v>
      </c>
      <c r="D615" t="s">
        <v>220</v>
      </c>
      <c r="E615" s="97" t="s">
        <v>177</v>
      </c>
      <c r="F615" t="s">
        <v>20</v>
      </c>
      <c r="G615" s="5">
        <v>2738</v>
      </c>
      <c r="H615" s="190" t="str">
        <f t="shared" si="9"/>
        <v>Cure Palliative residenziali Privati</v>
      </c>
    </row>
    <row r="616" spans="1:8" hidden="1" x14ac:dyDescent="0.25">
      <c r="A616" s="192">
        <v>202209</v>
      </c>
      <c r="B616" s="97" t="s">
        <v>144</v>
      </c>
      <c r="C616" s="97">
        <v>328</v>
      </c>
      <c r="D616" t="s">
        <v>220</v>
      </c>
      <c r="E616" s="97" t="s">
        <v>177</v>
      </c>
      <c r="F616" t="s">
        <v>8</v>
      </c>
      <c r="G616" s="5">
        <v>711461.2</v>
      </c>
      <c r="H616" s="190" t="str">
        <f t="shared" si="9"/>
        <v>Cure Palliative residenziali Privati</v>
      </c>
    </row>
    <row r="617" spans="1:8" hidden="1" x14ac:dyDescent="0.25">
      <c r="A617" s="192">
        <v>202209</v>
      </c>
      <c r="B617" s="97" t="s">
        <v>144</v>
      </c>
      <c r="C617" s="97">
        <v>328</v>
      </c>
      <c r="D617" t="s">
        <v>220</v>
      </c>
      <c r="E617" s="97" t="s">
        <v>178</v>
      </c>
      <c r="F617" t="s">
        <v>22</v>
      </c>
      <c r="G617" s="5">
        <v>80251.599999999991</v>
      </c>
      <c r="H617" s="190" t="str">
        <f t="shared" si="9"/>
        <v>Cure Palliative residenziali Privati</v>
      </c>
    </row>
    <row r="618" spans="1:8" hidden="1" x14ac:dyDescent="0.25">
      <c r="A618" s="192">
        <v>202209</v>
      </c>
      <c r="B618" s="97" t="s">
        <v>144</v>
      </c>
      <c r="C618" s="97">
        <v>328</v>
      </c>
      <c r="D618" t="s">
        <v>220</v>
      </c>
      <c r="E618" s="97" t="s">
        <v>178</v>
      </c>
      <c r="F618" t="s">
        <v>8</v>
      </c>
      <c r="G618" s="5">
        <v>560948.20000000007</v>
      </c>
      <c r="H618" s="190" t="str">
        <f t="shared" si="9"/>
        <v>Cure Palliative residenziali Privati</v>
      </c>
    </row>
    <row r="619" spans="1:8" hidden="1" x14ac:dyDescent="0.25">
      <c r="A619" s="192">
        <v>202209</v>
      </c>
      <c r="B619" s="97" t="s">
        <v>463</v>
      </c>
      <c r="C619" s="97">
        <v>321</v>
      </c>
      <c r="D619" t="s">
        <v>458</v>
      </c>
      <c r="E619" s="97" t="s">
        <v>22</v>
      </c>
      <c r="F619" t="s">
        <v>22</v>
      </c>
      <c r="G619" s="5">
        <v>290928.60000000003</v>
      </c>
      <c r="H619" s="190" t="str">
        <f t="shared" si="9"/>
        <v>TOX</v>
      </c>
    </row>
    <row r="620" spans="1:8" hidden="1" x14ac:dyDescent="0.25">
      <c r="A620" s="192">
        <v>202209</v>
      </c>
      <c r="B620" s="97" t="s">
        <v>463</v>
      </c>
      <c r="C620" s="97">
        <v>321</v>
      </c>
      <c r="D620" t="s">
        <v>458</v>
      </c>
      <c r="E620" s="97" t="s">
        <v>22</v>
      </c>
      <c r="F620" t="s">
        <v>20</v>
      </c>
      <c r="G620" s="5">
        <v>22587.7</v>
      </c>
      <c r="H620" s="190" t="str">
        <f t="shared" si="9"/>
        <v>TOX</v>
      </c>
    </row>
    <row r="621" spans="1:8" hidden="1" x14ac:dyDescent="0.25">
      <c r="A621" s="192">
        <v>202209</v>
      </c>
      <c r="B621" s="97" t="s">
        <v>463</v>
      </c>
      <c r="C621" s="97">
        <v>321</v>
      </c>
      <c r="D621" t="s">
        <v>458</v>
      </c>
      <c r="E621" s="97" t="s">
        <v>22</v>
      </c>
      <c r="F621" t="s">
        <v>16</v>
      </c>
      <c r="G621" s="5">
        <v>37413.300000000003</v>
      </c>
      <c r="H621" s="190" t="str">
        <f t="shared" si="9"/>
        <v>TOX</v>
      </c>
    </row>
    <row r="622" spans="1:8" hidden="1" x14ac:dyDescent="0.25">
      <c r="A622" s="192">
        <v>202209</v>
      </c>
      <c r="B622" s="97" t="s">
        <v>463</v>
      </c>
      <c r="C622" s="97">
        <v>321</v>
      </c>
      <c r="D622" t="s">
        <v>458</v>
      </c>
      <c r="E622" s="97" t="s">
        <v>22</v>
      </c>
      <c r="F622" t="s">
        <v>14</v>
      </c>
      <c r="G622" s="5">
        <v>49782.7</v>
      </c>
      <c r="H622" s="190" t="str">
        <f t="shared" si="9"/>
        <v>TOX</v>
      </c>
    </row>
    <row r="623" spans="1:8" hidden="1" x14ac:dyDescent="0.25">
      <c r="A623" s="192">
        <v>202209</v>
      </c>
      <c r="B623" s="97" t="s">
        <v>463</v>
      </c>
      <c r="C623" s="97">
        <v>321</v>
      </c>
      <c r="D623" t="s">
        <v>458</v>
      </c>
      <c r="E623" s="97" t="s">
        <v>22</v>
      </c>
      <c r="F623" t="s">
        <v>12</v>
      </c>
      <c r="G623" s="5">
        <v>8770.2000000000007</v>
      </c>
      <c r="H623" s="190" t="str">
        <f t="shared" si="9"/>
        <v>TOX</v>
      </c>
    </row>
    <row r="624" spans="1:8" hidden="1" x14ac:dyDescent="0.25">
      <c r="A624" s="192">
        <v>202209</v>
      </c>
      <c r="B624" s="97" t="s">
        <v>463</v>
      </c>
      <c r="C624" s="97">
        <v>321</v>
      </c>
      <c r="D624" t="s">
        <v>458</v>
      </c>
      <c r="E624" s="97" t="s">
        <v>22</v>
      </c>
      <c r="F624" t="s">
        <v>10</v>
      </c>
      <c r="G624" s="5">
        <v>995.2</v>
      </c>
      <c r="H624" s="190" t="str">
        <f t="shared" si="9"/>
        <v>TOX</v>
      </c>
    </row>
    <row r="625" spans="1:8" hidden="1" x14ac:dyDescent="0.25">
      <c r="A625" s="192">
        <v>202209</v>
      </c>
      <c r="B625" s="97" t="s">
        <v>463</v>
      </c>
      <c r="C625" s="97">
        <v>321</v>
      </c>
      <c r="D625" t="s">
        <v>458</v>
      </c>
      <c r="E625" s="97" t="s">
        <v>22</v>
      </c>
      <c r="F625" t="s">
        <v>8</v>
      </c>
      <c r="G625" s="5">
        <v>16420.8</v>
      </c>
      <c r="H625" s="190" t="str">
        <f t="shared" si="9"/>
        <v>TOX</v>
      </c>
    </row>
    <row r="626" spans="1:8" hidden="1" x14ac:dyDescent="0.25">
      <c r="A626" s="192">
        <v>202209</v>
      </c>
      <c r="B626" s="97" t="s">
        <v>463</v>
      </c>
      <c r="C626" s="97">
        <v>322</v>
      </c>
      <c r="D626" t="s">
        <v>458</v>
      </c>
      <c r="E626" s="97" t="s">
        <v>20</v>
      </c>
      <c r="F626" t="s">
        <v>22</v>
      </c>
      <c r="G626" s="5">
        <v>435.4</v>
      </c>
      <c r="H626" s="190" t="str">
        <f t="shared" si="9"/>
        <v>TOX</v>
      </c>
    </row>
    <row r="627" spans="1:8" hidden="1" x14ac:dyDescent="0.25">
      <c r="A627" s="192">
        <v>202209</v>
      </c>
      <c r="B627" s="97" t="s">
        <v>463</v>
      </c>
      <c r="C627" s="97">
        <v>322</v>
      </c>
      <c r="D627" t="s">
        <v>458</v>
      </c>
      <c r="E627" s="97" t="s">
        <v>20</v>
      </c>
      <c r="F627" t="s">
        <v>20</v>
      </c>
      <c r="G627" s="5">
        <v>8490.2999999999993</v>
      </c>
      <c r="H627" s="190" t="str">
        <f t="shared" si="9"/>
        <v>TOX</v>
      </c>
    </row>
    <row r="628" spans="1:8" hidden="1" x14ac:dyDescent="0.25">
      <c r="A628" s="192">
        <v>202209</v>
      </c>
      <c r="B628" s="97" t="s">
        <v>463</v>
      </c>
      <c r="C628" s="97">
        <v>323</v>
      </c>
      <c r="D628" t="s">
        <v>458</v>
      </c>
      <c r="E628" s="97" t="s">
        <v>18</v>
      </c>
      <c r="F628" t="s">
        <v>18</v>
      </c>
      <c r="G628" s="5">
        <v>14866</v>
      </c>
      <c r="H628" s="190" t="str">
        <f t="shared" si="9"/>
        <v>TOX</v>
      </c>
    </row>
    <row r="629" spans="1:8" hidden="1" x14ac:dyDescent="0.25">
      <c r="A629" s="192">
        <v>202209</v>
      </c>
      <c r="B629" s="97" t="s">
        <v>463</v>
      </c>
      <c r="C629" s="97">
        <v>323</v>
      </c>
      <c r="D629" t="s">
        <v>458</v>
      </c>
      <c r="E629" s="97" t="s">
        <v>18</v>
      </c>
      <c r="F629" t="s">
        <v>16</v>
      </c>
      <c r="G629" s="5">
        <v>7401.8</v>
      </c>
      <c r="H629" s="190" t="str">
        <f t="shared" si="9"/>
        <v>TOX</v>
      </c>
    </row>
    <row r="630" spans="1:8" hidden="1" x14ac:dyDescent="0.25">
      <c r="A630" s="192">
        <v>202209</v>
      </c>
      <c r="B630" s="97" t="s">
        <v>463</v>
      </c>
      <c r="C630" s="97">
        <v>323</v>
      </c>
      <c r="D630" t="s">
        <v>458</v>
      </c>
      <c r="E630" s="97" t="s">
        <v>18</v>
      </c>
      <c r="F630" t="s">
        <v>12</v>
      </c>
      <c r="G630" s="5">
        <v>21139.300000000003</v>
      </c>
      <c r="H630" s="190" t="str">
        <f t="shared" si="9"/>
        <v>TOX</v>
      </c>
    </row>
    <row r="631" spans="1:8" hidden="1" x14ac:dyDescent="0.25">
      <c r="A631" s="192">
        <v>202209</v>
      </c>
      <c r="B631" s="97" t="s">
        <v>463</v>
      </c>
      <c r="C631" s="97">
        <v>323</v>
      </c>
      <c r="D631" t="s">
        <v>458</v>
      </c>
      <c r="E631" s="97" t="s">
        <v>18</v>
      </c>
      <c r="F631" t="s">
        <v>10</v>
      </c>
      <c r="G631" s="5">
        <v>528.70000000000005</v>
      </c>
      <c r="H631" s="190" t="str">
        <f t="shared" si="9"/>
        <v>TOX</v>
      </c>
    </row>
    <row r="632" spans="1:8" hidden="1" x14ac:dyDescent="0.25">
      <c r="A632" s="192">
        <v>202209</v>
      </c>
      <c r="B632" s="97" t="s">
        <v>463</v>
      </c>
      <c r="C632" s="97">
        <v>324</v>
      </c>
      <c r="D632" t="s">
        <v>458</v>
      </c>
      <c r="E632" s="97" t="s">
        <v>16</v>
      </c>
      <c r="F632" t="s">
        <v>22</v>
      </c>
      <c r="G632" s="5">
        <v>72209.999999999985</v>
      </c>
      <c r="H632" s="190" t="str">
        <f t="shared" si="9"/>
        <v>TOX</v>
      </c>
    </row>
    <row r="633" spans="1:8" hidden="1" x14ac:dyDescent="0.25">
      <c r="A633" s="192">
        <v>202209</v>
      </c>
      <c r="B633" s="97" t="s">
        <v>463</v>
      </c>
      <c r="C633" s="97">
        <v>324</v>
      </c>
      <c r="D633" t="s">
        <v>458</v>
      </c>
      <c r="E633" s="97" t="s">
        <v>16</v>
      </c>
      <c r="F633" t="s">
        <v>20</v>
      </c>
      <c r="G633" s="5">
        <v>36915.699999999997</v>
      </c>
      <c r="H633" s="190" t="str">
        <f t="shared" si="9"/>
        <v>TOX</v>
      </c>
    </row>
    <row r="634" spans="1:8" hidden="1" x14ac:dyDescent="0.25">
      <c r="A634" s="192">
        <v>202209</v>
      </c>
      <c r="B634" s="97" t="s">
        <v>463</v>
      </c>
      <c r="C634" s="97">
        <v>324</v>
      </c>
      <c r="D634" t="s">
        <v>458</v>
      </c>
      <c r="E634" s="97" t="s">
        <v>16</v>
      </c>
      <c r="F634" t="s">
        <v>18</v>
      </c>
      <c r="G634" s="5">
        <v>17300.599999999999</v>
      </c>
      <c r="H634" s="190" t="str">
        <f t="shared" si="9"/>
        <v>TOX</v>
      </c>
    </row>
    <row r="635" spans="1:8" hidden="1" x14ac:dyDescent="0.25">
      <c r="A635" s="192">
        <v>202209</v>
      </c>
      <c r="B635" s="97" t="s">
        <v>463</v>
      </c>
      <c r="C635" s="97">
        <v>324</v>
      </c>
      <c r="D635" t="s">
        <v>458</v>
      </c>
      <c r="E635" s="97" t="s">
        <v>16</v>
      </c>
      <c r="F635" t="s">
        <v>16</v>
      </c>
      <c r="G635" s="5">
        <v>46676.799999999988</v>
      </c>
      <c r="H635" s="190" t="str">
        <f t="shared" si="9"/>
        <v>TOX</v>
      </c>
    </row>
    <row r="636" spans="1:8" hidden="1" x14ac:dyDescent="0.25">
      <c r="A636" s="192">
        <v>202209</v>
      </c>
      <c r="B636" s="97" t="s">
        <v>463</v>
      </c>
      <c r="C636" s="97">
        <v>325</v>
      </c>
      <c r="D636" t="s">
        <v>458</v>
      </c>
      <c r="E636" s="97" t="s">
        <v>14</v>
      </c>
      <c r="F636" t="s">
        <v>22</v>
      </c>
      <c r="G636" s="5">
        <v>49169.1</v>
      </c>
      <c r="H636" s="190" t="str">
        <f t="shared" si="9"/>
        <v>TOX</v>
      </c>
    </row>
    <row r="637" spans="1:8" hidden="1" x14ac:dyDescent="0.25">
      <c r="A637" s="192">
        <v>202209</v>
      </c>
      <c r="B637" s="97" t="s">
        <v>463</v>
      </c>
      <c r="C637" s="97">
        <v>325</v>
      </c>
      <c r="D637" t="s">
        <v>458</v>
      </c>
      <c r="E637" s="97" t="s">
        <v>14</v>
      </c>
      <c r="F637" t="s">
        <v>20</v>
      </c>
      <c r="G637" s="5">
        <v>10791.7</v>
      </c>
      <c r="H637" s="190" t="str">
        <f t="shared" si="9"/>
        <v>TOX</v>
      </c>
    </row>
    <row r="638" spans="1:8" hidden="1" x14ac:dyDescent="0.25">
      <c r="A638" s="192">
        <v>202209</v>
      </c>
      <c r="B638" s="97" t="s">
        <v>463</v>
      </c>
      <c r="C638" s="97">
        <v>325</v>
      </c>
      <c r="D638" t="s">
        <v>458</v>
      </c>
      <c r="E638" s="97" t="s">
        <v>14</v>
      </c>
      <c r="F638" t="s">
        <v>18</v>
      </c>
      <c r="G638" s="5">
        <v>4820.5</v>
      </c>
      <c r="H638" s="190" t="str">
        <f t="shared" si="9"/>
        <v>TOX</v>
      </c>
    </row>
    <row r="639" spans="1:8" hidden="1" x14ac:dyDescent="0.25">
      <c r="A639" s="192">
        <v>202209</v>
      </c>
      <c r="B639" s="97" t="s">
        <v>463</v>
      </c>
      <c r="C639" s="97">
        <v>325</v>
      </c>
      <c r="D639" t="s">
        <v>458</v>
      </c>
      <c r="E639" s="97" t="s">
        <v>14</v>
      </c>
      <c r="F639" t="s">
        <v>16</v>
      </c>
      <c r="G639" s="5">
        <v>26341.7</v>
      </c>
      <c r="H639" s="190" t="str">
        <f t="shared" si="9"/>
        <v>TOX</v>
      </c>
    </row>
    <row r="640" spans="1:8" hidden="1" x14ac:dyDescent="0.25">
      <c r="A640" s="192">
        <v>202209</v>
      </c>
      <c r="B640" s="97" t="s">
        <v>463</v>
      </c>
      <c r="C640" s="97">
        <v>325</v>
      </c>
      <c r="D640" t="s">
        <v>458</v>
      </c>
      <c r="E640" s="97" t="s">
        <v>14</v>
      </c>
      <c r="F640" t="s">
        <v>14</v>
      </c>
      <c r="G640" s="5">
        <v>185076.10000000006</v>
      </c>
      <c r="H640" s="190" t="str">
        <f t="shared" si="9"/>
        <v>TOX</v>
      </c>
    </row>
    <row r="641" spans="1:8" hidden="1" x14ac:dyDescent="0.25">
      <c r="A641" s="192">
        <v>202209</v>
      </c>
      <c r="B641" s="97" t="s">
        <v>463</v>
      </c>
      <c r="C641" s="97">
        <v>325</v>
      </c>
      <c r="D641" t="s">
        <v>458</v>
      </c>
      <c r="E641" s="97" t="s">
        <v>14</v>
      </c>
      <c r="F641" t="s">
        <v>12</v>
      </c>
      <c r="G641" s="5">
        <v>41549.599999999991</v>
      </c>
      <c r="H641" s="190" t="str">
        <f t="shared" si="9"/>
        <v>TOX</v>
      </c>
    </row>
    <row r="642" spans="1:8" hidden="1" x14ac:dyDescent="0.25">
      <c r="A642" s="192">
        <v>202209</v>
      </c>
      <c r="B642" s="97" t="s">
        <v>463</v>
      </c>
      <c r="C642" s="97">
        <v>325</v>
      </c>
      <c r="D642" t="s">
        <v>458</v>
      </c>
      <c r="E642" s="97" t="s">
        <v>14</v>
      </c>
      <c r="F642" t="s">
        <v>10</v>
      </c>
      <c r="G642" s="5">
        <v>17260.5</v>
      </c>
      <c r="H642" s="190" t="str">
        <f t="shared" ref="H642:H705" si="10">VLOOKUP(B642,N:O,2,FALSE)</f>
        <v>TOX</v>
      </c>
    </row>
    <row r="643" spans="1:8" hidden="1" x14ac:dyDescent="0.25">
      <c r="A643" s="192">
        <v>202209</v>
      </c>
      <c r="B643" s="97" t="s">
        <v>463</v>
      </c>
      <c r="C643" s="97">
        <v>325</v>
      </c>
      <c r="D643" t="s">
        <v>458</v>
      </c>
      <c r="E643" s="97" t="s">
        <v>14</v>
      </c>
      <c r="F643" t="s">
        <v>8</v>
      </c>
      <c r="G643" s="5">
        <v>3234.4</v>
      </c>
      <c r="H643" s="190" t="str">
        <f t="shared" si="10"/>
        <v>TOX</v>
      </c>
    </row>
    <row r="644" spans="1:8" hidden="1" x14ac:dyDescent="0.25">
      <c r="A644" s="192">
        <v>202209</v>
      </c>
      <c r="B644" s="97" t="s">
        <v>463</v>
      </c>
      <c r="C644" s="97">
        <v>326</v>
      </c>
      <c r="D644" t="s">
        <v>458</v>
      </c>
      <c r="E644" s="97" t="s">
        <v>12</v>
      </c>
      <c r="F644" t="s">
        <v>22</v>
      </c>
      <c r="G644" s="5">
        <v>373.2</v>
      </c>
      <c r="H644" s="190" t="str">
        <f t="shared" si="10"/>
        <v>TOX</v>
      </c>
    </row>
    <row r="645" spans="1:8" hidden="1" x14ac:dyDescent="0.25">
      <c r="A645" s="192">
        <v>202209</v>
      </c>
      <c r="B645" s="97" t="s">
        <v>463</v>
      </c>
      <c r="C645" s="97">
        <v>326</v>
      </c>
      <c r="D645" t="s">
        <v>458</v>
      </c>
      <c r="E645" s="97" t="s">
        <v>12</v>
      </c>
      <c r="F645" t="s">
        <v>18</v>
      </c>
      <c r="G645" s="5">
        <v>964.1</v>
      </c>
      <c r="H645" s="190" t="str">
        <f t="shared" si="10"/>
        <v>TOX</v>
      </c>
    </row>
    <row r="646" spans="1:8" hidden="1" x14ac:dyDescent="0.25">
      <c r="A646" s="192">
        <v>202209</v>
      </c>
      <c r="B646" s="97" t="s">
        <v>463</v>
      </c>
      <c r="C646" s="97">
        <v>326</v>
      </c>
      <c r="D646" t="s">
        <v>458</v>
      </c>
      <c r="E646" s="97" t="s">
        <v>12</v>
      </c>
      <c r="F646" t="s">
        <v>14</v>
      </c>
      <c r="G646" s="5">
        <v>7028.6</v>
      </c>
      <c r="H646" s="190" t="str">
        <f t="shared" si="10"/>
        <v>TOX</v>
      </c>
    </row>
    <row r="647" spans="1:8" hidden="1" x14ac:dyDescent="0.25">
      <c r="A647" s="192">
        <v>202209</v>
      </c>
      <c r="B647" s="97" t="s">
        <v>463</v>
      </c>
      <c r="C647" s="97">
        <v>326</v>
      </c>
      <c r="D647" t="s">
        <v>458</v>
      </c>
      <c r="E647" s="97" t="s">
        <v>12</v>
      </c>
      <c r="F647" t="s">
        <v>12</v>
      </c>
      <c r="G647" s="5">
        <v>52216.899999999994</v>
      </c>
      <c r="H647" s="190" t="str">
        <f t="shared" si="10"/>
        <v>TOX</v>
      </c>
    </row>
    <row r="648" spans="1:8" hidden="1" x14ac:dyDescent="0.25">
      <c r="A648" s="192">
        <v>202209</v>
      </c>
      <c r="B648" s="97" t="s">
        <v>463</v>
      </c>
      <c r="C648" s="97">
        <v>326</v>
      </c>
      <c r="D648" t="s">
        <v>458</v>
      </c>
      <c r="E648" s="97" t="s">
        <v>12</v>
      </c>
      <c r="F648" t="s">
        <v>10</v>
      </c>
      <c r="G648" s="5">
        <v>7339.5999999999995</v>
      </c>
      <c r="H648" s="190" t="str">
        <f t="shared" si="10"/>
        <v>TOX</v>
      </c>
    </row>
    <row r="649" spans="1:8" hidden="1" x14ac:dyDescent="0.25">
      <c r="A649" s="192">
        <v>202209</v>
      </c>
      <c r="B649" s="97" t="s">
        <v>463</v>
      </c>
      <c r="C649" s="97">
        <v>327</v>
      </c>
      <c r="D649" t="s">
        <v>458</v>
      </c>
      <c r="E649" s="97" t="s">
        <v>10</v>
      </c>
      <c r="F649" t="s">
        <v>22</v>
      </c>
      <c r="G649" s="5">
        <v>13808.400000000001</v>
      </c>
      <c r="H649" s="190" t="str">
        <f t="shared" si="10"/>
        <v>TOX</v>
      </c>
    </row>
    <row r="650" spans="1:8" hidden="1" x14ac:dyDescent="0.25">
      <c r="A650" s="192">
        <v>202209</v>
      </c>
      <c r="B650" s="97" t="s">
        <v>463</v>
      </c>
      <c r="C650" s="97">
        <v>327</v>
      </c>
      <c r="D650" t="s">
        <v>458</v>
      </c>
      <c r="E650" s="97" t="s">
        <v>10</v>
      </c>
      <c r="F650" t="s">
        <v>20</v>
      </c>
      <c r="G650" s="5">
        <v>93.3</v>
      </c>
      <c r="H650" s="190" t="str">
        <f t="shared" si="10"/>
        <v>TOX</v>
      </c>
    </row>
    <row r="651" spans="1:8" hidden="1" x14ac:dyDescent="0.25">
      <c r="A651" s="192">
        <v>202209</v>
      </c>
      <c r="B651" s="97" t="s">
        <v>463</v>
      </c>
      <c r="C651" s="97">
        <v>327</v>
      </c>
      <c r="D651" t="s">
        <v>458</v>
      </c>
      <c r="E651" s="97" t="s">
        <v>10</v>
      </c>
      <c r="F651" t="s">
        <v>16</v>
      </c>
      <c r="G651" s="5">
        <v>3047.8</v>
      </c>
      <c r="H651" s="190" t="str">
        <f t="shared" si="10"/>
        <v>TOX</v>
      </c>
    </row>
    <row r="652" spans="1:8" hidden="1" x14ac:dyDescent="0.25">
      <c r="A652" s="192">
        <v>202209</v>
      </c>
      <c r="B652" s="97" t="s">
        <v>463</v>
      </c>
      <c r="C652" s="97">
        <v>327</v>
      </c>
      <c r="D652" t="s">
        <v>458</v>
      </c>
      <c r="E652" s="97" t="s">
        <v>10</v>
      </c>
      <c r="F652" t="s">
        <v>14</v>
      </c>
      <c r="G652" s="5">
        <v>17042.8</v>
      </c>
      <c r="H652" s="190" t="str">
        <f t="shared" si="10"/>
        <v>TOX</v>
      </c>
    </row>
    <row r="653" spans="1:8" hidden="1" x14ac:dyDescent="0.25">
      <c r="A653" s="192">
        <v>202209</v>
      </c>
      <c r="B653" s="185" t="s">
        <v>463</v>
      </c>
      <c r="C653" s="97">
        <v>327</v>
      </c>
      <c r="D653" t="s">
        <v>458</v>
      </c>
      <c r="E653" s="97" t="s">
        <v>10</v>
      </c>
      <c r="F653" t="s">
        <v>10</v>
      </c>
      <c r="G653" s="5">
        <v>28923</v>
      </c>
      <c r="H653" s="190" t="str">
        <f t="shared" si="10"/>
        <v>TOX</v>
      </c>
    </row>
    <row r="654" spans="1:8" hidden="1" x14ac:dyDescent="0.25">
      <c r="A654" s="192">
        <v>202209</v>
      </c>
      <c r="B654" s="97" t="s">
        <v>464</v>
      </c>
      <c r="C654" s="97">
        <v>321</v>
      </c>
      <c r="D654" t="s">
        <v>458</v>
      </c>
      <c r="E654" s="97" t="s">
        <v>22</v>
      </c>
      <c r="F654" t="s">
        <v>22</v>
      </c>
      <c r="G654" s="5">
        <v>4563354.3999999985</v>
      </c>
      <c r="H654" s="190" t="str">
        <f t="shared" si="10"/>
        <v>TOX</v>
      </c>
    </row>
    <row r="655" spans="1:8" hidden="1" x14ac:dyDescent="0.25">
      <c r="A655" s="192">
        <v>202209</v>
      </c>
      <c r="B655" s="97" t="s">
        <v>464</v>
      </c>
      <c r="C655" s="97">
        <v>321</v>
      </c>
      <c r="D655" t="s">
        <v>458</v>
      </c>
      <c r="E655" s="97" t="s">
        <v>22</v>
      </c>
      <c r="F655" t="s">
        <v>20</v>
      </c>
      <c r="G655" s="5">
        <v>918496.70000000042</v>
      </c>
      <c r="H655" s="190" t="str">
        <f t="shared" si="10"/>
        <v>TOX</v>
      </c>
    </row>
    <row r="656" spans="1:8" hidden="1" x14ac:dyDescent="0.25">
      <c r="A656" s="192">
        <v>202209</v>
      </c>
      <c r="B656" s="97" t="s">
        <v>464</v>
      </c>
      <c r="C656" s="97">
        <v>321</v>
      </c>
      <c r="D656" t="s">
        <v>458</v>
      </c>
      <c r="E656" s="97" t="s">
        <v>22</v>
      </c>
      <c r="F656" t="s">
        <v>18</v>
      </c>
      <c r="G656" s="5">
        <v>110127.6</v>
      </c>
      <c r="H656" s="190" t="str">
        <f t="shared" si="10"/>
        <v>TOX</v>
      </c>
    </row>
    <row r="657" spans="1:8" hidden="1" x14ac:dyDescent="0.25">
      <c r="A657" s="192">
        <v>202209</v>
      </c>
      <c r="B657" s="97" t="s">
        <v>464</v>
      </c>
      <c r="C657" s="97">
        <v>321</v>
      </c>
      <c r="D657" t="s">
        <v>458</v>
      </c>
      <c r="E657" s="97" t="s">
        <v>22</v>
      </c>
      <c r="F657" t="s">
        <v>16</v>
      </c>
      <c r="G657" s="5">
        <v>1076570.2000000002</v>
      </c>
      <c r="H657" s="190" t="str">
        <f t="shared" si="10"/>
        <v>TOX</v>
      </c>
    </row>
    <row r="658" spans="1:8" hidden="1" x14ac:dyDescent="0.25">
      <c r="A658" s="192">
        <v>202209</v>
      </c>
      <c r="B658" s="97" t="s">
        <v>464</v>
      </c>
      <c r="C658" s="97">
        <v>321</v>
      </c>
      <c r="D658" t="s">
        <v>458</v>
      </c>
      <c r="E658" s="97" t="s">
        <v>22</v>
      </c>
      <c r="F658" t="s">
        <v>14</v>
      </c>
      <c r="G658" s="5">
        <v>838981.00000000012</v>
      </c>
      <c r="H658" s="190" t="str">
        <f t="shared" si="10"/>
        <v>TOX</v>
      </c>
    </row>
    <row r="659" spans="1:8" hidden="1" x14ac:dyDescent="0.25">
      <c r="A659" s="192">
        <v>202209</v>
      </c>
      <c r="B659" s="97" t="s">
        <v>464</v>
      </c>
      <c r="C659" s="97">
        <v>321</v>
      </c>
      <c r="D659" t="s">
        <v>458</v>
      </c>
      <c r="E659" s="97" t="s">
        <v>22</v>
      </c>
      <c r="F659" t="s">
        <v>12</v>
      </c>
      <c r="G659" s="5">
        <v>439701.29999999993</v>
      </c>
      <c r="H659" s="190" t="str">
        <f t="shared" si="10"/>
        <v>TOX</v>
      </c>
    </row>
    <row r="660" spans="1:8" hidden="1" x14ac:dyDescent="0.25">
      <c r="A660" s="192">
        <v>202209</v>
      </c>
      <c r="B660" s="97" t="s">
        <v>464</v>
      </c>
      <c r="C660" s="97">
        <v>321</v>
      </c>
      <c r="D660" t="s">
        <v>458</v>
      </c>
      <c r="E660" s="97" t="s">
        <v>22</v>
      </c>
      <c r="F660" t="s">
        <v>10</v>
      </c>
      <c r="G660" s="5">
        <v>309559.59999999992</v>
      </c>
      <c r="H660" s="190" t="str">
        <f t="shared" si="10"/>
        <v>TOX</v>
      </c>
    </row>
    <row r="661" spans="1:8" hidden="1" x14ac:dyDescent="0.25">
      <c r="A661" s="192">
        <v>202209</v>
      </c>
      <c r="B661" s="97" t="s">
        <v>464</v>
      </c>
      <c r="C661" s="97">
        <v>321</v>
      </c>
      <c r="D661" t="s">
        <v>458</v>
      </c>
      <c r="E661" s="97" t="s">
        <v>22</v>
      </c>
      <c r="F661" t="s">
        <v>8</v>
      </c>
      <c r="G661" s="5">
        <v>404255.6</v>
      </c>
      <c r="H661" s="190" t="str">
        <f t="shared" si="10"/>
        <v>TOX</v>
      </c>
    </row>
    <row r="662" spans="1:8" hidden="1" x14ac:dyDescent="0.25">
      <c r="A662" s="192">
        <v>202209</v>
      </c>
      <c r="B662" s="97" t="s">
        <v>464</v>
      </c>
      <c r="C662" s="97">
        <v>322</v>
      </c>
      <c r="D662" t="s">
        <v>458</v>
      </c>
      <c r="E662" s="97" t="s">
        <v>20</v>
      </c>
      <c r="F662" t="s">
        <v>22</v>
      </c>
      <c r="G662" s="5">
        <v>1893354.7000000002</v>
      </c>
      <c r="H662" s="190" t="str">
        <f t="shared" si="10"/>
        <v>TOX</v>
      </c>
    </row>
    <row r="663" spans="1:8" hidden="1" x14ac:dyDescent="0.25">
      <c r="A663" s="192">
        <v>202209</v>
      </c>
      <c r="B663" s="97" t="s">
        <v>464</v>
      </c>
      <c r="C663" s="97">
        <v>322</v>
      </c>
      <c r="D663" t="s">
        <v>458</v>
      </c>
      <c r="E663" s="97" t="s">
        <v>20</v>
      </c>
      <c r="F663" t="s">
        <v>20</v>
      </c>
      <c r="G663" s="5">
        <v>2036686.4999999995</v>
      </c>
      <c r="H663" s="190" t="str">
        <f t="shared" si="10"/>
        <v>TOX</v>
      </c>
    </row>
    <row r="664" spans="1:8" hidden="1" x14ac:dyDescent="0.25">
      <c r="A664" s="192">
        <v>202209</v>
      </c>
      <c r="B664" s="97" t="s">
        <v>464</v>
      </c>
      <c r="C664" s="97">
        <v>322</v>
      </c>
      <c r="D664" t="s">
        <v>458</v>
      </c>
      <c r="E664" s="97" t="s">
        <v>20</v>
      </c>
      <c r="F664" t="s">
        <v>18</v>
      </c>
      <c r="G664" s="5">
        <v>98968.3</v>
      </c>
      <c r="H664" s="190" t="str">
        <f t="shared" si="10"/>
        <v>TOX</v>
      </c>
    </row>
    <row r="665" spans="1:8" hidden="1" x14ac:dyDescent="0.25">
      <c r="A665" s="192">
        <v>202209</v>
      </c>
      <c r="B665" s="97" t="s">
        <v>464</v>
      </c>
      <c r="C665" s="97">
        <v>322</v>
      </c>
      <c r="D665" t="s">
        <v>458</v>
      </c>
      <c r="E665" s="97" t="s">
        <v>20</v>
      </c>
      <c r="F665" t="s">
        <v>16</v>
      </c>
      <c r="G665" s="5">
        <v>710527.60000000009</v>
      </c>
      <c r="H665" s="190" t="str">
        <f t="shared" si="10"/>
        <v>TOX</v>
      </c>
    </row>
    <row r="666" spans="1:8" hidden="1" x14ac:dyDescent="0.25">
      <c r="A666" s="192">
        <v>202209</v>
      </c>
      <c r="B666" s="97" t="s">
        <v>464</v>
      </c>
      <c r="C666" s="97">
        <v>322</v>
      </c>
      <c r="D666" t="s">
        <v>458</v>
      </c>
      <c r="E666" s="97" t="s">
        <v>20</v>
      </c>
      <c r="F666" t="s">
        <v>14</v>
      </c>
      <c r="G666" s="5">
        <v>447050.4</v>
      </c>
      <c r="H666" s="190" t="str">
        <f t="shared" si="10"/>
        <v>TOX</v>
      </c>
    </row>
    <row r="667" spans="1:8" hidden="1" x14ac:dyDescent="0.25">
      <c r="A667" s="192">
        <v>202209</v>
      </c>
      <c r="B667" s="97" t="s">
        <v>464</v>
      </c>
      <c r="C667" s="97">
        <v>322</v>
      </c>
      <c r="D667" t="s">
        <v>458</v>
      </c>
      <c r="E667" s="97" t="s">
        <v>20</v>
      </c>
      <c r="F667" t="s">
        <v>12</v>
      </c>
      <c r="G667" s="5">
        <v>232018.59999999995</v>
      </c>
      <c r="H667" s="190" t="str">
        <f t="shared" si="10"/>
        <v>TOX</v>
      </c>
    </row>
    <row r="668" spans="1:8" hidden="1" x14ac:dyDescent="0.25">
      <c r="A668" s="192">
        <v>202209</v>
      </c>
      <c r="B668" s="97" t="s">
        <v>464</v>
      </c>
      <c r="C668" s="97">
        <v>322</v>
      </c>
      <c r="D668" t="s">
        <v>458</v>
      </c>
      <c r="E668" s="97" t="s">
        <v>20</v>
      </c>
      <c r="F668" t="s">
        <v>10</v>
      </c>
      <c r="G668" s="5">
        <v>108736.8</v>
      </c>
      <c r="H668" s="190" t="str">
        <f t="shared" si="10"/>
        <v>TOX</v>
      </c>
    </row>
    <row r="669" spans="1:8" hidden="1" x14ac:dyDescent="0.25">
      <c r="A669" s="192">
        <v>202209</v>
      </c>
      <c r="B669" s="97" t="s">
        <v>464</v>
      </c>
      <c r="C669" s="97">
        <v>322</v>
      </c>
      <c r="D669" t="s">
        <v>458</v>
      </c>
      <c r="E669" s="97" t="s">
        <v>20</v>
      </c>
      <c r="F669" t="s">
        <v>8</v>
      </c>
      <c r="G669" s="5">
        <v>337210.60000000003</v>
      </c>
      <c r="H669" s="190" t="str">
        <f t="shared" si="10"/>
        <v>TOX</v>
      </c>
    </row>
    <row r="670" spans="1:8" hidden="1" x14ac:dyDescent="0.25">
      <c r="A670" s="192">
        <v>202209</v>
      </c>
      <c r="B670" s="97" t="s">
        <v>464</v>
      </c>
      <c r="C670" s="97">
        <v>322</v>
      </c>
      <c r="D670" t="s">
        <v>458</v>
      </c>
      <c r="E670" s="97" t="s">
        <v>20</v>
      </c>
      <c r="F670" t="s">
        <v>457</v>
      </c>
      <c r="G670" s="5">
        <v>75989.2</v>
      </c>
      <c r="H670" s="190" t="str">
        <f t="shared" si="10"/>
        <v>TOX</v>
      </c>
    </row>
    <row r="671" spans="1:8" hidden="1" x14ac:dyDescent="0.25">
      <c r="A671" s="192">
        <v>202209</v>
      </c>
      <c r="B671" s="97" t="s">
        <v>464</v>
      </c>
      <c r="C671" s="97">
        <v>323</v>
      </c>
      <c r="D671" t="s">
        <v>458</v>
      </c>
      <c r="E671" s="97" t="s">
        <v>18</v>
      </c>
      <c r="F671" t="s">
        <v>22</v>
      </c>
      <c r="G671" s="5">
        <v>434756.09999999992</v>
      </c>
      <c r="H671" s="190" t="str">
        <f t="shared" si="10"/>
        <v>TOX</v>
      </c>
    </row>
    <row r="672" spans="1:8" hidden="1" x14ac:dyDescent="0.25">
      <c r="A672" s="192">
        <v>202209</v>
      </c>
      <c r="B672" s="97" t="s">
        <v>464</v>
      </c>
      <c r="C672" s="97">
        <v>323</v>
      </c>
      <c r="D672" t="s">
        <v>458</v>
      </c>
      <c r="E672" s="97" t="s">
        <v>18</v>
      </c>
      <c r="F672" t="s">
        <v>20</v>
      </c>
      <c r="G672" s="5">
        <v>195342.1</v>
      </c>
      <c r="H672" s="190" t="str">
        <f t="shared" si="10"/>
        <v>TOX</v>
      </c>
    </row>
    <row r="673" spans="1:8" hidden="1" x14ac:dyDescent="0.25">
      <c r="A673" s="192">
        <v>202209</v>
      </c>
      <c r="B673" s="97" t="s">
        <v>464</v>
      </c>
      <c r="C673" s="97">
        <v>323</v>
      </c>
      <c r="D673" t="s">
        <v>458</v>
      </c>
      <c r="E673" s="97" t="s">
        <v>18</v>
      </c>
      <c r="F673" t="s">
        <v>18</v>
      </c>
      <c r="G673" s="5">
        <v>135335.70000000001</v>
      </c>
      <c r="H673" s="190" t="str">
        <f t="shared" si="10"/>
        <v>TOX</v>
      </c>
    </row>
    <row r="674" spans="1:8" hidden="1" x14ac:dyDescent="0.25">
      <c r="A674" s="192">
        <v>202209</v>
      </c>
      <c r="B674" s="97" t="s">
        <v>464</v>
      </c>
      <c r="C674" s="97">
        <v>323</v>
      </c>
      <c r="D674" t="s">
        <v>458</v>
      </c>
      <c r="E674" s="97" t="s">
        <v>18</v>
      </c>
      <c r="F674" t="s">
        <v>16</v>
      </c>
      <c r="G674" s="5">
        <v>122954.5</v>
      </c>
      <c r="H674" s="190" t="str">
        <f t="shared" si="10"/>
        <v>TOX</v>
      </c>
    </row>
    <row r="675" spans="1:8" hidden="1" x14ac:dyDescent="0.25">
      <c r="A675" s="192">
        <v>202209</v>
      </c>
      <c r="B675" s="97" t="s">
        <v>464</v>
      </c>
      <c r="C675" s="97">
        <v>323</v>
      </c>
      <c r="D675" t="s">
        <v>458</v>
      </c>
      <c r="E675" s="97" t="s">
        <v>18</v>
      </c>
      <c r="F675" t="s">
        <v>14</v>
      </c>
      <c r="G675" s="5">
        <v>164956.20000000001</v>
      </c>
      <c r="H675" s="190" t="str">
        <f t="shared" si="10"/>
        <v>TOX</v>
      </c>
    </row>
    <row r="676" spans="1:8" hidden="1" x14ac:dyDescent="0.25">
      <c r="A676" s="192">
        <v>202209</v>
      </c>
      <c r="B676" s="97" t="s">
        <v>464</v>
      </c>
      <c r="C676" s="97">
        <v>323</v>
      </c>
      <c r="D676" t="s">
        <v>458</v>
      </c>
      <c r="E676" s="97" t="s">
        <v>18</v>
      </c>
      <c r="F676" t="s">
        <v>12</v>
      </c>
      <c r="G676" s="5">
        <v>241881.9</v>
      </c>
      <c r="H676" s="190" t="str">
        <f t="shared" si="10"/>
        <v>TOX</v>
      </c>
    </row>
    <row r="677" spans="1:8" hidden="1" x14ac:dyDescent="0.25">
      <c r="A677" s="192">
        <v>202209</v>
      </c>
      <c r="B677" s="97" t="s">
        <v>464</v>
      </c>
      <c r="C677" s="97">
        <v>323</v>
      </c>
      <c r="D677" t="s">
        <v>458</v>
      </c>
      <c r="E677" s="97" t="s">
        <v>18</v>
      </c>
      <c r="F677" t="s">
        <v>10</v>
      </c>
      <c r="G677" s="5">
        <v>84002.599999999991</v>
      </c>
      <c r="H677" s="190" t="str">
        <f t="shared" si="10"/>
        <v>TOX</v>
      </c>
    </row>
    <row r="678" spans="1:8" hidden="1" x14ac:dyDescent="0.25">
      <c r="A678" s="192">
        <v>202209</v>
      </c>
      <c r="B678" s="97" t="s">
        <v>464</v>
      </c>
      <c r="C678" s="97">
        <v>323</v>
      </c>
      <c r="D678" t="s">
        <v>458</v>
      </c>
      <c r="E678" s="97" t="s">
        <v>18</v>
      </c>
      <c r="F678" t="s">
        <v>8</v>
      </c>
      <c r="G678" s="5">
        <v>94824.7</v>
      </c>
      <c r="H678" s="190" t="str">
        <f t="shared" si="10"/>
        <v>TOX</v>
      </c>
    </row>
    <row r="679" spans="1:8" hidden="1" x14ac:dyDescent="0.25">
      <c r="A679" s="192">
        <v>202209</v>
      </c>
      <c r="B679" s="97" t="s">
        <v>464</v>
      </c>
      <c r="C679" s="97">
        <v>324</v>
      </c>
      <c r="D679" t="s">
        <v>458</v>
      </c>
      <c r="E679" s="97" t="s">
        <v>16</v>
      </c>
      <c r="F679" t="s">
        <v>22</v>
      </c>
      <c r="G679" s="5">
        <v>1279452.1000000003</v>
      </c>
      <c r="H679" s="190" t="str">
        <f t="shared" si="10"/>
        <v>TOX</v>
      </c>
    </row>
    <row r="680" spans="1:8" hidden="1" x14ac:dyDescent="0.25">
      <c r="A680" s="192">
        <v>202209</v>
      </c>
      <c r="B680" s="97" t="s">
        <v>464</v>
      </c>
      <c r="C680" s="97">
        <v>324</v>
      </c>
      <c r="D680" t="s">
        <v>458</v>
      </c>
      <c r="E680" s="97" t="s">
        <v>16</v>
      </c>
      <c r="F680" t="s">
        <v>20</v>
      </c>
      <c r="G680" s="5">
        <v>523490.2</v>
      </c>
      <c r="H680" s="190" t="str">
        <f t="shared" si="10"/>
        <v>TOX</v>
      </c>
    </row>
    <row r="681" spans="1:8" hidden="1" x14ac:dyDescent="0.25">
      <c r="A681" s="192">
        <v>202209</v>
      </c>
      <c r="B681" s="97" t="s">
        <v>464</v>
      </c>
      <c r="C681" s="97">
        <v>324</v>
      </c>
      <c r="D681" t="s">
        <v>458</v>
      </c>
      <c r="E681" s="97" t="s">
        <v>16</v>
      </c>
      <c r="F681" t="s">
        <v>18</v>
      </c>
      <c r="G681" s="5">
        <v>82740</v>
      </c>
      <c r="H681" s="190" t="str">
        <f t="shared" si="10"/>
        <v>TOX</v>
      </c>
    </row>
    <row r="682" spans="1:8" hidden="1" x14ac:dyDescent="0.25">
      <c r="A682" s="192">
        <v>202209</v>
      </c>
      <c r="B682" s="97" t="s">
        <v>464</v>
      </c>
      <c r="C682" s="97">
        <v>324</v>
      </c>
      <c r="D682" t="s">
        <v>458</v>
      </c>
      <c r="E682" s="97" t="s">
        <v>16</v>
      </c>
      <c r="F682" t="s">
        <v>16</v>
      </c>
      <c r="G682" s="5">
        <v>1146065.4000000001</v>
      </c>
      <c r="H682" s="190" t="str">
        <f t="shared" si="10"/>
        <v>TOX</v>
      </c>
    </row>
    <row r="683" spans="1:8" hidden="1" x14ac:dyDescent="0.25">
      <c r="A683" s="192">
        <v>202209</v>
      </c>
      <c r="B683" s="97" t="s">
        <v>464</v>
      </c>
      <c r="C683" s="97">
        <v>324</v>
      </c>
      <c r="D683" t="s">
        <v>458</v>
      </c>
      <c r="E683" s="97" t="s">
        <v>16</v>
      </c>
      <c r="F683" t="s">
        <v>14</v>
      </c>
      <c r="G683" s="5">
        <v>107204.20000000001</v>
      </c>
      <c r="H683" s="190" t="str">
        <f t="shared" si="10"/>
        <v>TOX</v>
      </c>
    </row>
    <row r="684" spans="1:8" hidden="1" x14ac:dyDescent="0.25">
      <c r="A684" s="192">
        <v>202209</v>
      </c>
      <c r="B684" s="97" t="s">
        <v>464</v>
      </c>
      <c r="C684" s="97">
        <v>324</v>
      </c>
      <c r="D684" t="s">
        <v>458</v>
      </c>
      <c r="E684" s="97" t="s">
        <v>16</v>
      </c>
      <c r="F684" t="s">
        <v>12</v>
      </c>
      <c r="G684" s="5">
        <v>54464.1</v>
      </c>
      <c r="H684" s="190" t="str">
        <f t="shared" si="10"/>
        <v>TOX</v>
      </c>
    </row>
    <row r="685" spans="1:8" hidden="1" x14ac:dyDescent="0.25">
      <c r="A685" s="192">
        <v>202209</v>
      </c>
      <c r="B685" s="97" t="s">
        <v>464</v>
      </c>
      <c r="C685" s="97">
        <v>324</v>
      </c>
      <c r="D685" t="s">
        <v>458</v>
      </c>
      <c r="E685" s="97" t="s">
        <v>16</v>
      </c>
      <c r="F685" t="s">
        <v>10</v>
      </c>
      <c r="G685" s="5">
        <v>36927.1</v>
      </c>
      <c r="H685" s="190" t="str">
        <f t="shared" si="10"/>
        <v>TOX</v>
      </c>
    </row>
    <row r="686" spans="1:8" hidden="1" x14ac:dyDescent="0.25">
      <c r="A686" s="192">
        <v>202209</v>
      </c>
      <c r="B686" s="97" t="s">
        <v>464</v>
      </c>
      <c r="C686" s="97">
        <v>324</v>
      </c>
      <c r="D686" t="s">
        <v>458</v>
      </c>
      <c r="E686" s="97" t="s">
        <v>16</v>
      </c>
      <c r="F686" t="s">
        <v>8</v>
      </c>
      <c r="G686" s="5">
        <v>109586.1</v>
      </c>
      <c r="H686" s="190" t="str">
        <f t="shared" si="10"/>
        <v>TOX</v>
      </c>
    </row>
    <row r="687" spans="1:8" hidden="1" x14ac:dyDescent="0.25">
      <c r="A687" s="192">
        <v>202209</v>
      </c>
      <c r="B687" s="97" t="s">
        <v>464</v>
      </c>
      <c r="C687" s="97">
        <v>324</v>
      </c>
      <c r="D687" t="s">
        <v>458</v>
      </c>
      <c r="E687" s="97" t="s">
        <v>16</v>
      </c>
      <c r="F687" t="s">
        <v>457</v>
      </c>
      <c r="G687" s="5">
        <v>12876.9</v>
      </c>
      <c r="H687" s="190" t="str">
        <f t="shared" si="10"/>
        <v>TOX</v>
      </c>
    </row>
    <row r="688" spans="1:8" hidden="1" x14ac:dyDescent="0.25">
      <c r="A688" s="192">
        <v>202209</v>
      </c>
      <c r="B688" s="97" t="s">
        <v>464</v>
      </c>
      <c r="C688" s="97">
        <v>325</v>
      </c>
      <c r="D688" t="s">
        <v>458</v>
      </c>
      <c r="E688" s="97" t="s">
        <v>14</v>
      </c>
      <c r="F688" t="s">
        <v>22</v>
      </c>
      <c r="G688" s="5">
        <v>860659.19999999995</v>
      </c>
      <c r="H688" s="190" t="str">
        <f t="shared" si="10"/>
        <v>TOX</v>
      </c>
    </row>
    <row r="689" spans="1:8" hidden="1" x14ac:dyDescent="0.25">
      <c r="A689" s="192">
        <v>202209</v>
      </c>
      <c r="B689" s="97" t="s">
        <v>464</v>
      </c>
      <c r="C689" s="97">
        <v>325</v>
      </c>
      <c r="D689" t="s">
        <v>458</v>
      </c>
      <c r="E689" s="97" t="s">
        <v>14</v>
      </c>
      <c r="F689" t="s">
        <v>20</v>
      </c>
      <c r="G689" s="5">
        <v>368439.8</v>
      </c>
      <c r="H689" s="190" t="str">
        <f t="shared" si="10"/>
        <v>TOX</v>
      </c>
    </row>
    <row r="690" spans="1:8" hidden="1" x14ac:dyDescent="0.25">
      <c r="A690" s="192">
        <v>202209</v>
      </c>
      <c r="B690" s="97" t="s">
        <v>464</v>
      </c>
      <c r="C690" s="97">
        <v>325</v>
      </c>
      <c r="D690" t="s">
        <v>458</v>
      </c>
      <c r="E690" s="97" t="s">
        <v>14</v>
      </c>
      <c r="F690" t="s">
        <v>18</v>
      </c>
      <c r="G690" s="5">
        <v>96653</v>
      </c>
      <c r="H690" s="190" t="str">
        <f t="shared" si="10"/>
        <v>TOX</v>
      </c>
    </row>
    <row r="691" spans="1:8" hidden="1" x14ac:dyDescent="0.25">
      <c r="A691" s="192">
        <v>202209</v>
      </c>
      <c r="B691" s="97" t="s">
        <v>464</v>
      </c>
      <c r="C691" s="97">
        <v>325</v>
      </c>
      <c r="D691" t="s">
        <v>458</v>
      </c>
      <c r="E691" s="97" t="s">
        <v>14</v>
      </c>
      <c r="F691" t="s">
        <v>16</v>
      </c>
      <c r="G691" s="5">
        <v>407479.19999999995</v>
      </c>
      <c r="H691" s="190" t="str">
        <f t="shared" si="10"/>
        <v>TOX</v>
      </c>
    </row>
    <row r="692" spans="1:8" hidden="1" x14ac:dyDescent="0.25">
      <c r="A692" s="192">
        <v>202209</v>
      </c>
      <c r="B692" s="97" t="s">
        <v>464</v>
      </c>
      <c r="C692" s="97">
        <v>325</v>
      </c>
      <c r="D692" t="s">
        <v>458</v>
      </c>
      <c r="E692" s="97" t="s">
        <v>14</v>
      </c>
      <c r="F692" t="s">
        <v>14</v>
      </c>
      <c r="G692" s="5">
        <v>2287819.2000000002</v>
      </c>
      <c r="H692" s="190" t="str">
        <f t="shared" si="10"/>
        <v>TOX</v>
      </c>
    </row>
    <row r="693" spans="1:8" hidden="1" x14ac:dyDescent="0.25">
      <c r="A693" s="192">
        <v>202209</v>
      </c>
      <c r="B693" s="97" t="s">
        <v>464</v>
      </c>
      <c r="C693" s="97">
        <v>325</v>
      </c>
      <c r="D693" t="s">
        <v>458</v>
      </c>
      <c r="E693" s="97" t="s">
        <v>14</v>
      </c>
      <c r="F693" t="s">
        <v>12</v>
      </c>
      <c r="G693" s="5">
        <v>552900.69999999995</v>
      </c>
      <c r="H693" s="190" t="str">
        <f t="shared" si="10"/>
        <v>TOX</v>
      </c>
    </row>
    <row r="694" spans="1:8" hidden="1" x14ac:dyDescent="0.25">
      <c r="A694" s="192">
        <v>202209</v>
      </c>
      <c r="B694" s="97" t="s">
        <v>464</v>
      </c>
      <c r="C694" s="97">
        <v>325</v>
      </c>
      <c r="D694" t="s">
        <v>458</v>
      </c>
      <c r="E694" s="97" t="s">
        <v>14</v>
      </c>
      <c r="F694" t="s">
        <v>10</v>
      </c>
      <c r="G694" s="5">
        <v>332761.89999999997</v>
      </c>
      <c r="H694" s="190" t="str">
        <f t="shared" si="10"/>
        <v>TOX</v>
      </c>
    </row>
    <row r="695" spans="1:8" hidden="1" x14ac:dyDescent="0.25">
      <c r="A695" s="192">
        <v>202209</v>
      </c>
      <c r="B695" s="97" t="s">
        <v>464</v>
      </c>
      <c r="C695" s="97">
        <v>325</v>
      </c>
      <c r="D695" t="s">
        <v>458</v>
      </c>
      <c r="E695" s="97" t="s">
        <v>14</v>
      </c>
      <c r="F695" t="s">
        <v>8</v>
      </c>
      <c r="G695" s="5">
        <v>208235.00000000003</v>
      </c>
      <c r="H695" s="190" t="str">
        <f t="shared" si="10"/>
        <v>TOX</v>
      </c>
    </row>
    <row r="696" spans="1:8" hidden="1" x14ac:dyDescent="0.25">
      <c r="A696" s="192">
        <v>202209</v>
      </c>
      <c r="B696" s="97" t="s">
        <v>464</v>
      </c>
      <c r="C696" s="97">
        <v>325</v>
      </c>
      <c r="D696" t="s">
        <v>458</v>
      </c>
      <c r="E696" s="97" t="s">
        <v>14</v>
      </c>
      <c r="F696" t="s">
        <v>457</v>
      </c>
      <c r="G696" s="5">
        <v>1995</v>
      </c>
      <c r="H696" s="190" t="str">
        <f t="shared" si="10"/>
        <v>TOX</v>
      </c>
    </row>
    <row r="697" spans="1:8" hidden="1" x14ac:dyDescent="0.25">
      <c r="A697" s="192">
        <v>202209</v>
      </c>
      <c r="B697" s="97" t="s">
        <v>464</v>
      </c>
      <c r="C697" s="97">
        <v>326</v>
      </c>
      <c r="D697" t="s">
        <v>458</v>
      </c>
      <c r="E697" s="97" t="s">
        <v>12</v>
      </c>
      <c r="F697" t="s">
        <v>22</v>
      </c>
      <c r="G697" s="5">
        <v>977449.20000000042</v>
      </c>
      <c r="H697" s="190" t="str">
        <f t="shared" si="10"/>
        <v>TOX</v>
      </c>
    </row>
    <row r="698" spans="1:8" hidden="1" x14ac:dyDescent="0.25">
      <c r="A698" s="192">
        <v>202209</v>
      </c>
      <c r="B698" s="97" t="s">
        <v>464</v>
      </c>
      <c r="C698" s="97">
        <v>326</v>
      </c>
      <c r="D698" t="s">
        <v>458</v>
      </c>
      <c r="E698" s="97" t="s">
        <v>12</v>
      </c>
      <c r="F698" t="s">
        <v>20</v>
      </c>
      <c r="G698" s="5">
        <v>499632.1</v>
      </c>
      <c r="H698" s="190" t="str">
        <f t="shared" si="10"/>
        <v>TOX</v>
      </c>
    </row>
    <row r="699" spans="1:8" hidden="1" x14ac:dyDescent="0.25">
      <c r="A699" s="192">
        <v>202209</v>
      </c>
      <c r="B699" s="97" t="s">
        <v>464</v>
      </c>
      <c r="C699" s="97">
        <v>326</v>
      </c>
      <c r="D699" t="s">
        <v>458</v>
      </c>
      <c r="E699" s="97" t="s">
        <v>12</v>
      </c>
      <c r="F699" t="s">
        <v>18</v>
      </c>
      <c r="G699" s="5">
        <v>170948.1</v>
      </c>
      <c r="H699" s="190" t="str">
        <f t="shared" si="10"/>
        <v>TOX</v>
      </c>
    </row>
    <row r="700" spans="1:8" hidden="1" x14ac:dyDescent="0.25">
      <c r="A700" s="192">
        <v>202209</v>
      </c>
      <c r="B700" s="97" t="s">
        <v>464</v>
      </c>
      <c r="C700" s="97">
        <v>326</v>
      </c>
      <c r="D700" t="s">
        <v>458</v>
      </c>
      <c r="E700" s="97" t="s">
        <v>12</v>
      </c>
      <c r="F700" t="s">
        <v>16</v>
      </c>
      <c r="G700" s="5">
        <v>336676.59999999992</v>
      </c>
      <c r="H700" s="190" t="str">
        <f t="shared" si="10"/>
        <v>TOX</v>
      </c>
    </row>
    <row r="701" spans="1:8" hidden="1" x14ac:dyDescent="0.25">
      <c r="A701" s="192">
        <v>202209</v>
      </c>
      <c r="B701" s="97" t="s">
        <v>464</v>
      </c>
      <c r="C701" s="97">
        <v>326</v>
      </c>
      <c r="D701" t="s">
        <v>458</v>
      </c>
      <c r="E701" s="97" t="s">
        <v>12</v>
      </c>
      <c r="F701" t="s">
        <v>14</v>
      </c>
      <c r="G701" s="5">
        <v>780749.40000000026</v>
      </c>
      <c r="H701" s="190" t="str">
        <f t="shared" si="10"/>
        <v>TOX</v>
      </c>
    </row>
    <row r="702" spans="1:8" hidden="1" x14ac:dyDescent="0.25">
      <c r="A702" s="192">
        <v>202209</v>
      </c>
      <c r="B702" s="97" t="s">
        <v>464</v>
      </c>
      <c r="C702" s="97">
        <v>326</v>
      </c>
      <c r="D702" t="s">
        <v>458</v>
      </c>
      <c r="E702" s="97" t="s">
        <v>12</v>
      </c>
      <c r="F702" t="s">
        <v>12</v>
      </c>
      <c r="G702" s="5">
        <v>2309574.5999999996</v>
      </c>
      <c r="H702" s="190" t="str">
        <f t="shared" si="10"/>
        <v>TOX</v>
      </c>
    </row>
    <row r="703" spans="1:8" hidden="1" x14ac:dyDescent="0.25">
      <c r="A703" s="192">
        <v>202209</v>
      </c>
      <c r="B703" s="97" t="s">
        <v>464</v>
      </c>
      <c r="C703" s="97">
        <v>326</v>
      </c>
      <c r="D703" t="s">
        <v>458</v>
      </c>
      <c r="E703" s="97" t="s">
        <v>12</v>
      </c>
      <c r="F703" t="s">
        <v>10</v>
      </c>
      <c r="G703" s="5">
        <v>401711.4</v>
      </c>
      <c r="H703" s="190" t="str">
        <f t="shared" si="10"/>
        <v>TOX</v>
      </c>
    </row>
    <row r="704" spans="1:8" hidden="1" x14ac:dyDescent="0.25">
      <c r="A704" s="192">
        <v>202209</v>
      </c>
      <c r="B704" s="97" t="s">
        <v>464</v>
      </c>
      <c r="C704" s="97">
        <v>326</v>
      </c>
      <c r="D704" t="s">
        <v>458</v>
      </c>
      <c r="E704" s="97" t="s">
        <v>12</v>
      </c>
      <c r="F704" t="s">
        <v>8</v>
      </c>
      <c r="G704" s="5">
        <v>163282.30000000002</v>
      </c>
      <c r="H704" s="190" t="str">
        <f t="shared" si="10"/>
        <v>TOX</v>
      </c>
    </row>
    <row r="705" spans="1:8" hidden="1" x14ac:dyDescent="0.25">
      <c r="A705" s="192">
        <v>202209</v>
      </c>
      <c r="B705" s="97" t="s">
        <v>464</v>
      </c>
      <c r="C705" s="97">
        <v>326</v>
      </c>
      <c r="D705" t="s">
        <v>458</v>
      </c>
      <c r="E705" s="97" t="s">
        <v>12</v>
      </c>
      <c r="F705" t="s">
        <v>457</v>
      </c>
      <c r="G705" s="5">
        <v>134244.5</v>
      </c>
      <c r="H705" s="190" t="str">
        <f t="shared" si="10"/>
        <v>TOX</v>
      </c>
    </row>
    <row r="706" spans="1:8" hidden="1" x14ac:dyDescent="0.25">
      <c r="A706" s="192">
        <v>202209</v>
      </c>
      <c r="B706" s="97" t="s">
        <v>464</v>
      </c>
      <c r="C706" s="97">
        <v>327</v>
      </c>
      <c r="D706" t="s">
        <v>458</v>
      </c>
      <c r="E706" s="97" t="s">
        <v>10</v>
      </c>
      <c r="F706" t="s">
        <v>22</v>
      </c>
      <c r="G706" s="5">
        <v>989513.7</v>
      </c>
      <c r="H706" s="190" t="str">
        <f t="shared" ref="H706:H769" si="11">VLOOKUP(B706,N:O,2,FALSE)</f>
        <v>TOX</v>
      </c>
    </row>
    <row r="707" spans="1:8" hidden="1" x14ac:dyDescent="0.25">
      <c r="A707" s="192">
        <v>202209</v>
      </c>
      <c r="B707" s="97" t="s">
        <v>464</v>
      </c>
      <c r="C707" s="97">
        <v>327</v>
      </c>
      <c r="D707" t="s">
        <v>458</v>
      </c>
      <c r="E707" s="97" t="s">
        <v>10</v>
      </c>
      <c r="F707" t="s">
        <v>20</v>
      </c>
      <c r="G707" s="5">
        <v>433350.99999999994</v>
      </c>
      <c r="H707" s="190" t="str">
        <f t="shared" si="11"/>
        <v>TOX</v>
      </c>
    </row>
    <row r="708" spans="1:8" hidden="1" x14ac:dyDescent="0.25">
      <c r="A708" s="192">
        <v>202209</v>
      </c>
      <c r="B708" s="97" t="s">
        <v>464</v>
      </c>
      <c r="C708" s="97">
        <v>327</v>
      </c>
      <c r="D708" t="s">
        <v>458</v>
      </c>
      <c r="E708" s="97" t="s">
        <v>10</v>
      </c>
      <c r="F708" t="s">
        <v>18</v>
      </c>
      <c r="G708" s="5">
        <v>89530</v>
      </c>
      <c r="H708" s="190" t="str">
        <f t="shared" si="11"/>
        <v>TOX</v>
      </c>
    </row>
    <row r="709" spans="1:8" hidden="1" x14ac:dyDescent="0.25">
      <c r="A709" s="192">
        <v>202209</v>
      </c>
      <c r="B709" s="97" t="s">
        <v>464</v>
      </c>
      <c r="C709" s="97">
        <v>327</v>
      </c>
      <c r="D709" t="s">
        <v>458</v>
      </c>
      <c r="E709" s="97" t="s">
        <v>10</v>
      </c>
      <c r="F709" t="s">
        <v>16</v>
      </c>
      <c r="G709" s="5">
        <v>314738.49999999994</v>
      </c>
      <c r="H709" s="190" t="str">
        <f t="shared" si="11"/>
        <v>TOX</v>
      </c>
    </row>
    <row r="710" spans="1:8" hidden="1" x14ac:dyDescent="0.25">
      <c r="A710" s="192">
        <v>202209</v>
      </c>
      <c r="B710" s="97" t="s">
        <v>464</v>
      </c>
      <c r="C710" s="97">
        <v>327</v>
      </c>
      <c r="D710" t="s">
        <v>458</v>
      </c>
      <c r="E710" s="97" t="s">
        <v>10</v>
      </c>
      <c r="F710" t="s">
        <v>14</v>
      </c>
      <c r="G710" s="5">
        <v>518360.8</v>
      </c>
      <c r="H710" s="190" t="str">
        <f t="shared" si="11"/>
        <v>TOX</v>
      </c>
    </row>
    <row r="711" spans="1:8" hidden="1" x14ac:dyDescent="0.25">
      <c r="A711" s="192">
        <v>202209</v>
      </c>
      <c r="B711" s="97" t="s">
        <v>464</v>
      </c>
      <c r="C711" s="97">
        <v>327</v>
      </c>
      <c r="D711" t="s">
        <v>458</v>
      </c>
      <c r="E711" s="97" t="s">
        <v>10</v>
      </c>
      <c r="F711" t="s">
        <v>12</v>
      </c>
      <c r="G711" s="5">
        <v>642366.20000000007</v>
      </c>
      <c r="H711" s="190" t="str">
        <f t="shared" si="11"/>
        <v>TOX</v>
      </c>
    </row>
    <row r="712" spans="1:8" hidden="1" x14ac:dyDescent="0.25">
      <c r="A712" s="192">
        <v>202209</v>
      </c>
      <c r="B712" s="97" t="s">
        <v>464</v>
      </c>
      <c r="C712" s="97">
        <v>327</v>
      </c>
      <c r="D712" t="s">
        <v>458</v>
      </c>
      <c r="E712" s="97" t="s">
        <v>10</v>
      </c>
      <c r="F712" t="s">
        <v>10</v>
      </c>
      <c r="G712" s="5">
        <v>1400421.0000000002</v>
      </c>
      <c r="H712" s="190" t="str">
        <f t="shared" si="11"/>
        <v>TOX</v>
      </c>
    </row>
    <row r="713" spans="1:8" hidden="1" x14ac:dyDescent="0.25">
      <c r="A713" s="192">
        <v>202209</v>
      </c>
      <c r="B713" s="97" t="s">
        <v>464</v>
      </c>
      <c r="C713" s="97">
        <v>327</v>
      </c>
      <c r="D713" t="s">
        <v>458</v>
      </c>
      <c r="E713" s="97" t="s">
        <v>10</v>
      </c>
      <c r="F713" t="s">
        <v>8</v>
      </c>
      <c r="G713" s="5">
        <v>163570.20000000001</v>
      </c>
      <c r="H713" s="190" t="str">
        <f t="shared" si="11"/>
        <v>TOX</v>
      </c>
    </row>
    <row r="714" spans="1:8" hidden="1" x14ac:dyDescent="0.25">
      <c r="A714" s="192">
        <v>202209</v>
      </c>
      <c r="B714" s="97" t="s">
        <v>464</v>
      </c>
      <c r="C714" s="97">
        <v>328</v>
      </c>
      <c r="D714" t="s">
        <v>458</v>
      </c>
      <c r="E714" s="97" t="s">
        <v>8</v>
      </c>
      <c r="F714" t="s">
        <v>22</v>
      </c>
      <c r="G714" s="5">
        <v>2273818</v>
      </c>
      <c r="H714" s="190" t="str">
        <f t="shared" si="11"/>
        <v>TOX</v>
      </c>
    </row>
    <row r="715" spans="1:8" hidden="1" x14ac:dyDescent="0.25">
      <c r="A715" s="192">
        <v>202209</v>
      </c>
      <c r="B715" s="97" t="s">
        <v>464</v>
      </c>
      <c r="C715" s="97">
        <v>328</v>
      </c>
      <c r="D715" t="s">
        <v>458</v>
      </c>
      <c r="E715" s="97" t="s">
        <v>8</v>
      </c>
      <c r="F715" t="s">
        <v>20</v>
      </c>
      <c r="G715" s="5">
        <v>431701.19999999995</v>
      </c>
      <c r="H715" s="190" t="str">
        <f t="shared" si="11"/>
        <v>TOX</v>
      </c>
    </row>
    <row r="716" spans="1:8" hidden="1" x14ac:dyDescent="0.25">
      <c r="A716" s="192">
        <v>202209</v>
      </c>
      <c r="B716" s="97" t="s">
        <v>464</v>
      </c>
      <c r="C716" s="97">
        <v>328</v>
      </c>
      <c r="D716" t="s">
        <v>458</v>
      </c>
      <c r="E716" s="97" t="s">
        <v>8</v>
      </c>
      <c r="F716" t="s">
        <v>18</v>
      </c>
      <c r="G716" s="5">
        <v>116333.60000000002</v>
      </c>
      <c r="H716" s="190" t="str">
        <f t="shared" si="11"/>
        <v>TOX</v>
      </c>
    </row>
    <row r="717" spans="1:8" hidden="1" x14ac:dyDescent="0.25">
      <c r="A717" s="192">
        <v>202209</v>
      </c>
      <c r="B717" s="97" t="s">
        <v>464</v>
      </c>
      <c r="C717" s="97">
        <v>328</v>
      </c>
      <c r="D717" t="s">
        <v>458</v>
      </c>
      <c r="E717" s="97" t="s">
        <v>8</v>
      </c>
      <c r="F717" t="s">
        <v>16</v>
      </c>
      <c r="G717" s="5">
        <v>399925.19999999995</v>
      </c>
      <c r="H717" s="190" t="str">
        <f t="shared" si="11"/>
        <v>TOX</v>
      </c>
    </row>
    <row r="718" spans="1:8" hidden="1" x14ac:dyDescent="0.25">
      <c r="A718" s="192">
        <v>202209</v>
      </c>
      <c r="B718" s="97" t="s">
        <v>464</v>
      </c>
      <c r="C718" s="97">
        <v>328</v>
      </c>
      <c r="D718" t="s">
        <v>458</v>
      </c>
      <c r="E718" s="97" t="s">
        <v>8</v>
      </c>
      <c r="F718" t="s">
        <v>14</v>
      </c>
      <c r="G718" s="5">
        <v>494642.3</v>
      </c>
      <c r="H718" s="190" t="str">
        <f t="shared" si="11"/>
        <v>TOX</v>
      </c>
    </row>
    <row r="719" spans="1:8" hidden="1" x14ac:dyDescent="0.25">
      <c r="A719" s="192">
        <v>202209</v>
      </c>
      <c r="B719" s="97" t="s">
        <v>464</v>
      </c>
      <c r="C719" s="97">
        <v>328</v>
      </c>
      <c r="D719" t="s">
        <v>458</v>
      </c>
      <c r="E719" s="97" t="s">
        <v>8</v>
      </c>
      <c r="F719" t="s">
        <v>12</v>
      </c>
      <c r="G719" s="5">
        <v>129068.59999999999</v>
      </c>
      <c r="H719" s="190" t="str">
        <f t="shared" si="11"/>
        <v>TOX</v>
      </c>
    </row>
    <row r="720" spans="1:8" hidden="1" x14ac:dyDescent="0.25">
      <c r="A720" s="192">
        <v>202209</v>
      </c>
      <c r="B720" s="97" t="s">
        <v>464</v>
      </c>
      <c r="C720" s="97">
        <v>328</v>
      </c>
      <c r="D720" t="s">
        <v>458</v>
      </c>
      <c r="E720" s="97" t="s">
        <v>8</v>
      </c>
      <c r="F720" t="s">
        <v>10</v>
      </c>
      <c r="G720" s="5">
        <v>137231.5</v>
      </c>
      <c r="H720" s="190" t="str">
        <f t="shared" si="11"/>
        <v>TOX</v>
      </c>
    </row>
    <row r="721" spans="1:8" hidden="1" x14ac:dyDescent="0.25">
      <c r="A721" s="192">
        <v>202209</v>
      </c>
      <c r="B721" s="185" t="s">
        <v>464</v>
      </c>
      <c r="C721" s="97">
        <v>328</v>
      </c>
      <c r="D721" t="s">
        <v>458</v>
      </c>
      <c r="E721" s="97" t="s">
        <v>8</v>
      </c>
      <c r="F721" t="s">
        <v>8</v>
      </c>
      <c r="G721" s="5">
        <v>596052.80000000028</v>
      </c>
      <c r="H721" s="190" t="str">
        <f t="shared" si="11"/>
        <v>TOX</v>
      </c>
    </row>
    <row r="722" spans="1:8" hidden="1" x14ac:dyDescent="0.25">
      <c r="A722" s="192">
        <v>202209</v>
      </c>
      <c r="B722" s="97" t="s">
        <v>465</v>
      </c>
      <c r="C722" s="97">
        <v>321</v>
      </c>
      <c r="D722" t="s">
        <v>458</v>
      </c>
      <c r="E722" s="97" t="s">
        <v>22</v>
      </c>
      <c r="F722" t="s">
        <v>22</v>
      </c>
      <c r="G722" s="5">
        <v>295976.30000000005</v>
      </c>
      <c r="H722" s="190" t="str">
        <f t="shared" si="11"/>
        <v>TOX</v>
      </c>
    </row>
    <row r="723" spans="1:8" hidden="1" x14ac:dyDescent="0.25">
      <c r="A723" s="192">
        <v>202209</v>
      </c>
      <c r="B723" s="97" t="s">
        <v>465</v>
      </c>
      <c r="C723" s="97">
        <v>321</v>
      </c>
      <c r="D723" t="s">
        <v>458</v>
      </c>
      <c r="E723" s="97" t="s">
        <v>22</v>
      </c>
      <c r="F723" t="s">
        <v>20</v>
      </c>
      <c r="G723" s="5">
        <v>9318.2000000000007</v>
      </c>
      <c r="H723" s="190" t="str">
        <f t="shared" si="11"/>
        <v>TOX</v>
      </c>
    </row>
    <row r="724" spans="1:8" hidden="1" x14ac:dyDescent="0.25">
      <c r="A724" s="192">
        <v>202209</v>
      </c>
      <c r="B724" s="97" t="s">
        <v>465</v>
      </c>
      <c r="C724" s="97">
        <v>321</v>
      </c>
      <c r="D724" t="s">
        <v>458</v>
      </c>
      <c r="E724" s="97" t="s">
        <v>22</v>
      </c>
      <c r="F724" t="s">
        <v>16</v>
      </c>
      <c r="G724" s="5">
        <v>13105.5</v>
      </c>
      <c r="H724" s="190" t="str">
        <f t="shared" si="11"/>
        <v>TOX</v>
      </c>
    </row>
    <row r="725" spans="1:8" hidden="1" x14ac:dyDescent="0.25">
      <c r="A725" s="192">
        <v>202209</v>
      </c>
      <c r="B725" s="97" t="s">
        <v>465</v>
      </c>
      <c r="C725" s="97">
        <v>321</v>
      </c>
      <c r="D725" t="s">
        <v>458</v>
      </c>
      <c r="E725" s="97" t="s">
        <v>22</v>
      </c>
      <c r="F725" t="s">
        <v>14</v>
      </c>
      <c r="G725" s="5">
        <v>943.2</v>
      </c>
      <c r="H725" s="190" t="str">
        <f t="shared" si="11"/>
        <v>TOX</v>
      </c>
    </row>
    <row r="726" spans="1:8" hidden="1" x14ac:dyDescent="0.25">
      <c r="A726" s="192">
        <v>202209</v>
      </c>
      <c r="B726" s="97" t="s">
        <v>465</v>
      </c>
      <c r="C726" s="97">
        <v>321</v>
      </c>
      <c r="D726" t="s">
        <v>458</v>
      </c>
      <c r="E726" s="97" t="s">
        <v>22</v>
      </c>
      <c r="F726" t="s">
        <v>12</v>
      </c>
      <c r="G726" s="5">
        <v>471.6</v>
      </c>
      <c r="H726" s="190" t="str">
        <f t="shared" si="11"/>
        <v>TOX</v>
      </c>
    </row>
    <row r="727" spans="1:8" hidden="1" x14ac:dyDescent="0.25">
      <c r="A727" s="192">
        <v>202209</v>
      </c>
      <c r="B727" s="97" t="s">
        <v>465</v>
      </c>
      <c r="C727" s="97">
        <v>321</v>
      </c>
      <c r="D727" t="s">
        <v>458</v>
      </c>
      <c r="E727" s="97" t="s">
        <v>22</v>
      </c>
      <c r="F727" t="s">
        <v>10</v>
      </c>
      <c r="G727" s="5">
        <v>4755.2999999999993</v>
      </c>
      <c r="H727" s="190" t="str">
        <f t="shared" si="11"/>
        <v>TOX</v>
      </c>
    </row>
    <row r="728" spans="1:8" hidden="1" x14ac:dyDescent="0.25">
      <c r="A728" s="192">
        <v>202209</v>
      </c>
      <c r="B728" s="97" t="s">
        <v>465</v>
      </c>
      <c r="C728" s="97">
        <v>321</v>
      </c>
      <c r="D728" t="s">
        <v>458</v>
      </c>
      <c r="E728" s="97" t="s">
        <v>22</v>
      </c>
      <c r="F728" t="s">
        <v>8</v>
      </c>
      <c r="G728" s="5">
        <v>710</v>
      </c>
      <c r="H728" s="190" t="str">
        <f t="shared" si="11"/>
        <v>TOX</v>
      </c>
    </row>
    <row r="729" spans="1:8" hidden="1" x14ac:dyDescent="0.25">
      <c r="A729" s="192">
        <v>202209</v>
      </c>
      <c r="B729" s="97" t="s">
        <v>465</v>
      </c>
      <c r="C729" s="97">
        <v>326</v>
      </c>
      <c r="D729" t="s">
        <v>458</v>
      </c>
      <c r="E729" s="97" t="s">
        <v>12</v>
      </c>
      <c r="F729" t="s">
        <v>22</v>
      </c>
      <c r="G729" s="5">
        <v>6687.0999999999995</v>
      </c>
      <c r="H729" s="190" t="str">
        <f t="shared" si="11"/>
        <v>TOX</v>
      </c>
    </row>
    <row r="730" spans="1:8" hidden="1" x14ac:dyDescent="0.25">
      <c r="A730" s="192">
        <v>202209</v>
      </c>
      <c r="B730" s="97" t="s">
        <v>465</v>
      </c>
      <c r="C730" s="97">
        <v>326</v>
      </c>
      <c r="D730" t="s">
        <v>458</v>
      </c>
      <c r="E730" s="97" t="s">
        <v>12</v>
      </c>
      <c r="F730" t="s">
        <v>20</v>
      </c>
      <c r="G730" s="5">
        <v>5280.8</v>
      </c>
      <c r="H730" s="190" t="str">
        <f t="shared" si="11"/>
        <v>TOX</v>
      </c>
    </row>
    <row r="731" spans="1:8" hidden="1" x14ac:dyDescent="0.25">
      <c r="A731" s="192">
        <v>202209</v>
      </c>
      <c r="B731" s="97" t="s">
        <v>465</v>
      </c>
      <c r="C731" s="97">
        <v>326</v>
      </c>
      <c r="D731" t="s">
        <v>458</v>
      </c>
      <c r="E731" s="97" t="s">
        <v>12</v>
      </c>
      <c r="F731" t="s">
        <v>18</v>
      </c>
      <c r="G731" s="5">
        <v>9126.6</v>
      </c>
      <c r="H731" s="190" t="str">
        <f t="shared" si="11"/>
        <v>TOX</v>
      </c>
    </row>
    <row r="732" spans="1:8" hidden="1" x14ac:dyDescent="0.25">
      <c r="A732" s="192">
        <v>202209</v>
      </c>
      <c r="B732" s="97" t="s">
        <v>465</v>
      </c>
      <c r="C732" s="97">
        <v>326</v>
      </c>
      <c r="D732" t="s">
        <v>458</v>
      </c>
      <c r="E732" s="97" t="s">
        <v>12</v>
      </c>
      <c r="F732" t="s">
        <v>12</v>
      </c>
      <c r="G732" s="5">
        <v>28129.799999999996</v>
      </c>
      <c r="H732" s="190" t="str">
        <f t="shared" si="11"/>
        <v>TOX</v>
      </c>
    </row>
    <row r="733" spans="1:8" hidden="1" x14ac:dyDescent="0.25">
      <c r="A733" s="192">
        <v>202209</v>
      </c>
      <c r="B733" s="97" t="s">
        <v>465</v>
      </c>
      <c r="C733" s="97">
        <v>327</v>
      </c>
      <c r="D733" t="s">
        <v>458</v>
      </c>
      <c r="E733" s="97" t="s">
        <v>10</v>
      </c>
      <c r="F733" t="s">
        <v>22</v>
      </c>
      <c r="G733" s="5">
        <v>8520</v>
      </c>
      <c r="H733" s="190" t="str">
        <f t="shared" si="11"/>
        <v>TOX</v>
      </c>
    </row>
    <row r="734" spans="1:8" hidden="1" x14ac:dyDescent="0.25">
      <c r="A734" s="192">
        <v>202209</v>
      </c>
      <c r="B734" s="97" t="s">
        <v>465</v>
      </c>
      <c r="C734" s="97">
        <v>327</v>
      </c>
      <c r="D734" t="s">
        <v>458</v>
      </c>
      <c r="E734" s="97" t="s">
        <v>10</v>
      </c>
      <c r="F734" t="s">
        <v>20</v>
      </c>
      <c r="G734" s="5">
        <v>32214</v>
      </c>
      <c r="H734" s="190" t="str">
        <f t="shared" si="11"/>
        <v>TOX</v>
      </c>
    </row>
    <row r="735" spans="1:8" hidden="1" x14ac:dyDescent="0.25">
      <c r="A735" s="192">
        <v>202209</v>
      </c>
      <c r="B735" s="97" t="s">
        <v>465</v>
      </c>
      <c r="C735" s="97">
        <v>327</v>
      </c>
      <c r="D735" t="s">
        <v>458</v>
      </c>
      <c r="E735" s="97" t="s">
        <v>10</v>
      </c>
      <c r="F735" t="s">
        <v>18</v>
      </c>
      <c r="G735" s="5">
        <v>1313.5</v>
      </c>
      <c r="H735" s="190" t="str">
        <f t="shared" si="11"/>
        <v>TOX</v>
      </c>
    </row>
    <row r="736" spans="1:8" hidden="1" x14ac:dyDescent="0.25">
      <c r="A736" s="192">
        <v>202209</v>
      </c>
      <c r="B736" s="97" t="s">
        <v>465</v>
      </c>
      <c r="C736" s="97">
        <v>327</v>
      </c>
      <c r="D736" t="s">
        <v>458</v>
      </c>
      <c r="E736" s="97" t="s">
        <v>10</v>
      </c>
      <c r="F736" t="s">
        <v>16</v>
      </c>
      <c r="G736" s="5">
        <v>4233</v>
      </c>
      <c r="H736" s="190" t="str">
        <f t="shared" si="11"/>
        <v>TOX</v>
      </c>
    </row>
    <row r="737" spans="1:8" hidden="1" x14ac:dyDescent="0.25">
      <c r="A737" s="192">
        <v>202209</v>
      </c>
      <c r="B737" s="97" t="s">
        <v>465</v>
      </c>
      <c r="C737" s="97">
        <v>327</v>
      </c>
      <c r="D737" t="s">
        <v>458</v>
      </c>
      <c r="E737" s="97" t="s">
        <v>10</v>
      </c>
      <c r="F737" t="s">
        <v>14</v>
      </c>
      <c r="G737" s="5">
        <v>4980</v>
      </c>
      <c r="H737" s="190" t="str">
        <f t="shared" si="11"/>
        <v>TOX</v>
      </c>
    </row>
    <row r="738" spans="1:8" hidden="1" x14ac:dyDescent="0.25">
      <c r="A738" s="192">
        <v>202209</v>
      </c>
      <c r="B738" s="97" t="s">
        <v>465</v>
      </c>
      <c r="C738" s="97">
        <v>327</v>
      </c>
      <c r="D738" t="s">
        <v>458</v>
      </c>
      <c r="E738" s="97" t="s">
        <v>10</v>
      </c>
      <c r="F738" t="s">
        <v>12</v>
      </c>
      <c r="G738" s="5">
        <v>44707.5</v>
      </c>
      <c r="H738" s="190" t="str">
        <f t="shared" si="11"/>
        <v>TOX</v>
      </c>
    </row>
    <row r="739" spans="1:8" hidden="1" x14ac:dyDescent="0.25">
      <c r="A739" s="192">
        <v>202209</v>
      </c>
      <c r="B739" s="97" t="s">
        <v>465</v>
      </c>
      <c r="C739" s="97">
        <v>327</v>
      </c>
      <c r="D739" t="s">
        <v>458</v>
      </c>
      <c r="E739" s="97" t="s">
        <v>10</v>
      </c>
      <c r="F739" t="s">
        <v>10</v>
      </c>
      <c r="G739" s="5">
        <v>65038</v>
      </c>
      <c r="H739" s="190" t="str">
        <f t="shared" si="11"/>
        <v>TOX</v>
      </c>
    </row>
    <row r="740" spans="1:8" hidden="1" x14ac:dyDescent="0.25">
      <c r="A740" s="192">
        <v>202209</v>
      </c>
      <c r="B740" s="97" t="s">
        <v>465</v>
      </c>
      <c r="C740" s="97">
        <v>327</v>
      </c>
      <c r="D740" t="s">
        <v>458</v>
      </c>
      <c r="E740" s="97" t="s">
        <v>10</v>
      </c>
      <c r="F740" t="s">
        <v>8</v>
      </c>
      <c r="G740" s="5">
        <v>8134</v>
      </c>
      <c r="H740" s="190" t="str">
        <f t="shared" si="11"/>
        <v>TOX</v>
      </c>
    </row>
    <row r="741" spans="1:8" hidden="1" x14ac:dyDescent="0.25">
      <c r="A741" s="192">
        <v>202209</v>
      </c>
      <c r="B741" s="97" t="s">
        <v>465</v>
      </c>
      <c r="C741" s="97">
        <v>328</v>
      </c>
      <c r="D741" t="s">
        <v>458</v>
      </c>
      <c r="E741" s="97" t="s">
        <v>8</v>
      </c>
      <c r="F741" t="s">
        <v>22</v>
      </c>
      <c r="G741" s="5">
        <v>14177.8</v>
      </c>
      <c r="H741" s="190" t="str">
        <f t="shared" si="11"/>
        <v>TOX</v>
      </c>
    </row>
    <row r="742" spans="1:8" hidden="1" x14ac:dyDescent="0.25">
      <c r="A742" s="192">
        <v>202209</v>
      </c>
      <c r="B742" s="185" t="s">
        <v>465</v>
      </c>
      <c r="C742" s="97">
        <v>328</v>
      </c>
      <c r="D742" t="s">
        <v>458</v>
      </c>
      <c r="E742" s="97" t="s">
        <v>8</v>
      </c>
      <c r="F742" t="s">
        <v>8</v>
      </c>
      <c r="G742" s="5">
        <v>122434.2</v>
      </c>
      <c r="H742" s="190" t="str">
        <f t="shared" si="11"/>
        <v>TOX</v>
      </c>
    </row>
    <row r="743" spans="1:8" hidden="1" x14ac:dyDescent="0.25">
      <c r="A743" s="192">
        <v>202209</v>
      </c>
      <c r="B743" s="97" t="s">
        <v>466</v>
      </c>
      <c r="C743" s="97">
        <v>321</v>
      </c>
      <c r="D743" t="s">
        <v>456</v>
      </c>
      <c r="E743" s="97" t="s">
        <v>22</v>
      </c>
      <c r="F743" t="s">
        <v>22</v>
      </c>
      <c r="G743" s="5">
        <v>464947</v>
      </c>
      <c r="H743" s="190" t="str">
        <f t="shared" si="11"/>
        <v>MISURA RSA aperta</v>
      </c>
    </row>
    <row r="744" spans="1:8" hidden="1" x14ac:dyDescent="0.25">
      <c r="A744" s="192">
        <v>202209</v>
      </c>
      <c r="B744" s="97" t="s">
        <v>466</v>
      </c>
      <c r="C744" s="97">
        <v>321</v>
      </c>
      <c r="D744" t="s">
        <v>458</v>
      </c>
      <c r="E744" s="97" t="s">
        <v>22</v>
      </c>
      <c r="F744" t="s">
        <v>22</v>
      </c>
      <c r="G744" s="5">
        <v>3663024</v>
      </c>
      <c r="H744" s="190" t="str">
        <f t="shared" si="11"/>
        <v>MISURA RSA aperta</v>
      </c>
    </row>
    <row r="745" spans="1:8" hidden="1" x14ac:dyDescent="0.25">
      <c r="A745" s="192">
        <v>202209</v>
      </c>
      <c r="B745" s="97" t="s">
        <v>466</v>
      </c>
      <c r="C745" s="97">
        <v>321</v>
      </c>
      <c r="D745" t="s">
        <v>458</v>
      </c>
      <c r="E745" s="97" t="s">
        <v>22</v>
      </c>
      <c r="F745" t="s">
        <v>20</v>
      </c>
      <c r="G745" s="5">
        <v>6100</v>
      </c>
      <c r="H745" s="190" t="str">
        <f t="shared" si="11"/>
        <v>MISURA RSA aperta</v>
      </c>
    </row>
    <row r="746" spans="1:8" hidden="1" x14ac:dyDescent="0.25">
      <c r="A746" s="192">
        <v>202209</v>
      </c>
      <c r="B746" s="97" t="s">
        <v>466</v>
      </c>
      <c r="C746" s="97">
        <v>321</v>
      </c>
      <c r="D746" t="s">
        <v>458</v>
      </c>
      <c r="E746" s="97" t="s">
        <v>22</v>
      </c>
      <c r="F746" t="s">
        <v>18</v>
      </c>
      <c r="G746" s="5">
        <v>2184</v>
      </c>
      <c r="H746" s="190" t="str">
        <f t="shared" si="11"/>
        <v>MISURA RSA aperta</v>
      </c>
    </row>
    <row r="747" spans="1:8" hidden="1" x14ac:dyDescent="0.25">
      <c r="A747" s="192">
        <v>202209</v>
      </c>
      <c r="B747" s="97" t="s">
        <v>466</v>
      </c>
      <c r="C747" s="97">
        <v>321</v>
      </c>
      <c r="D747" t="s">
        <v>458</v>
      </c>
      <c r="E747" s="97" t="s">
        <v>22</v>
      </c>
      <c r="F747" t="s">
        <v>16</v>
      </c>
      <c r="G747" s="5">
        <v>28791</v>
      </c>
      <c r="H747" s="190" t="str">
        <f t="shared" si="11"/>
        <v>MISURA RSA aperta</v>
      </c>
    </row>
    <row r="748" spans="1:8" hidden="1" x14ac:dyDescent="0.25">
      <c r="A748" s="192">
        <v>202209</v>
      </c>
      <c r="B748" s="97" t="s">
        <v>466</v>
      </c>
      <c r="C748" s="97">
        <v>321</v>
      </c>
      <c r="D748" t="s">
        <v>458</v>
      </c>
      <c r="E748" s="97" t="s">
        <v>22</v>
      </c>
      <c r="F748" t="s">
        <v>10</v>
      </c>
      <c r="G748" s="5">
        <v>2814</v>
      </c>
      <c r="H748" s="190" t="str">
        <f t="shared" si="11"/>
        <v>MISURA RSA aperta</v>
      </c>
    </row>
    <row r="749" spans="1:8" hidden="1" x14ac:dyDescent="0.25">
      <c r="A749" s="192">
        <v>202209</v>
      </c>
      <c r="B749" s="97" t="s">
        <v>466</v>
      </c>
      <c r="C749" s="97">
        <v>321</v>
      </c>
      <c r="D749" t="s">
        <v>458</v>
      </c>
      <c r="E749" s="97" t="s">
        <v>22</v>
      </c>
      <c r="F749" t="s">
        <v>8</v>
      </c>
      <c r="G749" s="5">
        <v>42913</v>
      </c>
      <c r="H749" s="190" t="str">
        <f t="shared" si="11"/>
        <v>MISURA RSA aperta</v>
      </c>
    </row>
    <row r="750" spans="1:8" hidden="1" x14ac:dyDescent="0.25">
      <c r="A750" s="192">
        <v>202209</v>
      </c>
      <c r="B750" s="97" t="s">
        <v>466</v>
      </c>
      <c r="C750" s="97">
        <v>322</v>
      </c>
      <c r="D750" t="s">
        <v>456</v>
      </c>
      <c r="E750" s="97" t="s">
        <v>20</v>
      </c>
      <c r="F750" t="s">
        <v>20</v>
      </c>
      <c r="G750" s="5">
        <v>71560</v>
      </c>
      <c r="H750" s="190" t="str">
        <f t="shared" si="11"/>
        <v>MISURA RSA aperta</v>
      </c>
    </row>
    <row r="751" spans="1:8" hidden="1" x14ac:dyDescent="0.25">
      <c r="A751" s="192">
        <v>202209</v>
      </c>
      <c r="B751" s="97" t="s">
        <v>466</v>
      </c>
      <c r="C751" s="97">
        <v>322</v>
      </c>
      <c r="D751" t="s">
        <v>458</v>
      </c>
      <c r="E751" s="97" t="s">
        <v>20</v>
      </c>
      <c r="F751" t="s">
        <v>22</v>
      </c>
      <c r="G751" s="5">
        <v>87943</v>
      </c>
      <c r="H751" s="190" t="str">
        <f t="shared" si="11"/>
        <v>MISURA RSA aperta</v>
      </c>
    </row>
    <row r="752" spans="1:8" hidden="1" x14ac:dyDescent="0.25">
      <c r="A752" s="192">
        <v>202209</v>
      </c>
      <c r="B752" s="97" t="s">
        <v>466</v>
      </c>
      <c r="C752" s="97">
        <v>322</v>
      </c>
      <c r="D752" t="s">
        <v>458</v>
      </c>
      <c r="E752" s="97" t="s">
        <v>20</v>
      </c>
      <c r="F752" t="s">
        <v>20</v>
      </c>
      <c r="G752" s="5">
        <v>1399788</v>
      </c>
      <c r="H752" s="190" t="str">
        <f t="shared" si="11"/>
        <v>MISURA RSA aperta</v>
      </c>
    </row>
    <row r="753" spans="1:8" hidden="1" x14ac:dyDescent="0.25">
      <c r="A753" s="192">
        <v>202209</v>
      </c>
      <c r="B753" s="97" t="s">
        <v>466</v>
      </c>
      <c r="C753" s="97">
        <v>323</v>
      </c>
      <c r="D753" t="s">
        <v>458</v>
      </c>
      <c r="E753" s="97" t="s">
        <v>18</v>
      </c>
      <c r="F753" t="s">
        <v>18</v>
      </c>
      <c r="G753" s="5">
        <v>923594</v>
      </c>
      <c r="H753" s="190" t="str">
        <f t="shared" si="11"/>
        <v>MISURA RSA aperta</v>
      </c>
    </row>
    <row r="754" spans="1:8" hidden="1" x14ac:dyDescent="0.25">
      <c r="A754" s="192">
        <v>202209</v>
      </c>
      <c r="B754" s="97" t="s">
        <v>466</v>
      </c>
      <c r="C754" s="97">
        <v>323</v>
      </c>
      <c r="D754" t="s">
        <v>458</v>
      </c>
      <c r="E754" s="97" t="s">
        <v>18</v>
      </c>
      <c r="F754" t="s">
        <v>14</v>
      </c>
      <c r="G754" s="5">
        <v>3873</v>
      </c>
      <c r="H754" s="190" t="str">
        <f t="shared" si="11"/>
        <v>MISURA RSA aperta</v>
      </c>
    </row>
    <row r="755" spans="1:8" hidden="1" x14ac:dyDescent="0.25">
      <c r="A755" s="192">
        <v>202209</v>
      </c>
      <c r="B755" s="97" t="s">
        <v>466</v>
      </c>
      <c r="C755" s="97">
        <v>323</v>
      </c>
      <c r="D755" t="s">
        <v>458</v>
      </c>
      <c r="E755" s="97" t="s">
        <v>18</v>
      </c>
      <c r="F755" t="s">
        <v>12</v>
      </c>
      <c r="G755" s="5">
        <v>5992</v>
      </c>
      <c r="H755" s="190" t="str">
        <f t="shared" si="11"/>
        <v>MISURA RSA aperta</v>
      </c>
    </row>
    <row r="756" spans="1:8" hidden="1" x14ac:dyDescent="0.25">
      <c r="A756" s="192">
        <v>202209</v>
      </c>
      <c r="B756" s="97" t="s">
        <v>466</v>
      </c>
      <c r="C756" s="97">
        <v>324</v>
      </c>
      <c r="D756" t="s">
        <v>456</v>
      </c>
      <c r="E756" s="97" t="s">
        <v>16</v>
      </c>
      <c r="F756" t="s">
        <v>16</v>
      </c>
      <c r="G756" s="5">
        <v>6861</v>
      </c>
      <c r="H756" s="190" t="str">
        <f t="shared" si="11"/>
        <v>MISURA RSA aperta</v>
      </c>
    </row>
    <row r="757" spans="1:8" hidden="1" x14ac:dyDescent="0.25">
      <c r="A757" s="192">
        <v>202209</v>
      </c>
      <c r="B757" s="97" t="s">
        <v>466</v>
      </c>
      <c r="C757" s="97">
        <v>324</v>
      </c>
      <c r="D757" t="s">
        <v>458</v>
      </c>
      <c r="E757" s="97" t="s">
        <v>16</v>
      </c>
      <c r="F757" t="s">
        <v>22</v>
      </c>
      <c r="G757" s="5">
        <v>3391</v>
      </c>
      <c r="H757" s="190" t="str">
        <f t="shared" si="11"/>
        <v>MISURA RSA aperta</v>
      </c>
    </row>
    <row r="758" spans="1:8" hidden="1" x14ac:dyDescent="0.25">
      <c r="A758" s="192">
        <v>202209</v>
      </c>
      <c r="B758" s="97" t="s">
        <v>466</v>
      </c>
      <c r="C758" s="97">
        <v>324</v>
      </c>
      <c r="D758" t="s">
        <v>458</v>
      </c>
      <c r="E758" s="97" t="s">
        <v>16</v>
      </c>
      <c r="F758" t="s">
        <v>20</v>
      </c>
      <c r="G758" s="5">
        <v>2275</v>
      </c>
      <c r="H758" s="190" t="str">
        <f t="shared" si="11"/>
        <v>MISURA RSA aperta</v>
      </c>
    </row>
    <row r="759" spans="1:8" hidden="1" x14ac:dyDescent="0.25">
      <c r="A759" s="192">
        <v>202209</v>
      </c>
      <c r="B759" s="97" t="s">
        <v>466</v>
      </c>
      <c r="C759" s="97">
        <v>324</v>
      </c>
      <c r="D759" t="s">
        <v>458</v>
      </c>
      <c r="E759" s="97" t="s">
        <v>16</v>
      </c>
      <c r="F759" t="s">
        <v>16</v>
      </c>
      <c r="G759" s="5">
        <v>660464</v>
      </c>
      <c r="H759" s="190" t="str">
        <f t="shared" si="11"/>
        <v>MISURA RSA aperta</v>
      </c>
    </row>
    <row r="760" spans="1:8" hidden="1" x14ac:dyDescent="0.25">
      <c r="A760" s="192">
        <v>202209</v>
      </c>
      <c r="B760" s="97" t="s">
        <v>466</v>
      </c>
      <c r="C760" s="97">
        <v>325</v>
      </c>
      <c r="D760" t="s">
        <v>458</v>
      </c>
      <c r="E760" s="97" t="s">
        <v>14</v>
      </c>
      <c r="F760" t="s">
        <v>22</v>
      </c>
      <c r="G760" s="5">
        <v>16663</v>
      </c>
      <c r="H760" s="190" t="str">
        <f t="shared" si="11"/>
        <v>MISURA RSA aperta</v>
      </c>
    </row>
    <row r="761" spans="1:8" hidden="1" x14ac:dyDescent="0.25">
      <c r="A761" s="192">
        <v>202209</v>
      </c>
      <c r="B761" s="97" t="s">
        <v>466</v>
      </c>
      <c r="C761" s="97">
        <v>325</v>
      </c>
      <c r="D761" t="s">
        <v>458</v>
      </c>
      <c r="E761" s="97" t="s">
        <v>14</v>
      </c>
      <c r="F761" t="s">
        <v>18</v>
      </c>
      <c r="G761" s="5">
        <v>729</v>
      </c>
      <c r="H761" s="190" t="str">
        <f t="shared" si="11"/>
        <v>MISURA RSA aperta</v>
      </c>
    </row>
    <row r="762" spans="1:8" hidden="1" x14ac:dyDescent="0.25">
      <c r="A762" s="192">
        <v>202209</v>
      </c>
      <c r="B762" s="97" t="s">
        <v>466</v>
      </c>
      <c r="C762" s="97">
        <v>325</v>
      </c>
      <c r="D762" t="s">
        <v>458</v>
      </c>
      <c r="E762" s="97" t="s">
        <v>14</v>
      </c>
      <c r="F762" t="s">
        <v>16</v>
      </c>
      <c r="G762" s="5">
        <v>2138</v>
      </c>
      <c r="H762" s="190" t="str">
        <f t="shared" si="11"/>
        <v>MISURA RSA aperta</v>
      </c>
    </row>
    <row r="763" spans="1:8" hidden="1" x14ac:dyDescent="0.25">
      <c r="A763" s="192">
        <v>202209</v>
      </c>
      <c r="B763" s="97" t="s">
        <v>466</v>
      </c>
      <c r="C763" s="97">
        <v>325</v>
      </c>
      <c r="D763" t="s">
        <v>458</v>
      </c>
      <c r="E763" s="97" t="s">
        <v>14</v>
      </c>
      <c r="F763" t="s">
        <v>14</v>
      </c>
      <c r="G763" s="5">
        <v>4247982</v>
      </c>
      <c r="H763" s="190" t="str">
        <f t="shared" si="11"/>
        <v>MISURA RSA aperta</v>
      </c>
    </row>
    <row r="764" spans="1:8" hidden="1" x14ac:dyDescent="0.25">
      <c r="A764" s="192">
        <v>202209</v>
      </c>
      <c r="B764" s="97" t="s">
        <v>466</v>
      </c>
      <c r="C764" s="97">
        <v>325</v>
      </c>
      <c r="D764" t="s">
        <v>458</v>
      </c>
      <c r="E764" s="97" t="s">
        <v>14</v>
      </c>
      <c r="F764" t="s">
        <v>12</v>
      </c>
      <c r="G764" s="5">
        <v>390</v>
      </c>
      <c r="H764" s="190" t="str">
        <f t="shared" si="11"/>
        <v>MISURA RSA aperta</v>
      </c>
    </row>
    <row r="765" spans="1:8" hidden="1" x14ac:dyDescent="0.25">
      <c r="A765" s="192">
        <v>202209</v>
      </c>
      <c r="B765" s="97" t="s">
        <v>466</v>
      </c>
      <c r="C765" s="97">
        <v>326</v>
      </c>
      <c r="D765" t="s">
        <v>456</v>
      </c>
      <c r="E765" s="97" t="s">
        <v>12</v>
      </c>
      <c r="F765" t="s">
        <v>12</v>
      </c>
      <c r="G765" s="5">
        <v>95940</v>
      </c>
      <c r="H765" s="190" t="str">
        <f t="shared" si="11"/>
        <v>MISURA RSA aperta</v>
      </c>
    </row>
    <row r="766" spans="1:8" hidden="1" x14ac:dyDescent="0.25">
      <c r="A766" s="192">
        <v>202209</v>
      </c>
      <c r="B766" s="97" t="s">
        <v>466</v>
      </c>
      <c r="C766" s="97">
        <v>326</v>
      </c>
      <c r="D766" t="s">
        <v>456</v>
      </c>
      <c r="E766" s="97" t="s">
        <v>12</v>
      </c>
      <c r="F766" t="s">
        <v>8</v>
      </c>
      <c r="G766" s="5">
        <v>2296</v>
      </c>
      <c r="H766" s="190" t="str">
        <f t="shared" si="11"/>
        <v>MISURA RSA aperta</v>
      </c>
    </row>
    <row r="767" spans="1:8" hidden="1" x14ac:dyDescent="0.25">
      <c r="A767" s="192">
        <v>202209</v>
      </c>
      <c r="B767" s="97" t="s">
        <v>466</v>
      </c>
      <c r="C767" s="97">
        <v>326</v>
      </c>
      <c r="D767" t="s">
        <v>458</v>
      </c>
      <c r="E767" s="97" t="s">
        <v>12</v>
      </c>
      <c r="F767" t="s">
        <v>22</v>
      </c>
      <c r="G767" s="5">
        <v>4657</v>
      </c>
      <c r="H767" s="190" t="str">
        <f t="shared" si="11"/>
        <v>MISURA RSA aperta</v>
      </c>
    </row>
    <row r="768" spans="1:8" hidden="1" x14ac:dyDescent="0.25">
      <c r="A768" s="192">
        <v>202209</v>
      </c>
      <c r="B768" s="97" t="s">
        <v>466</v>
      </c>
      <c r="C768" s="97">
        <v>326</v>
      </c>
      <c r="D768" t="s">
        <v>458</v>
      </c>
      <c r="E768" s="97" t="s">
        <v>12</v>
      </c>
      <c r="F768" t="s">
        <v>20</v>
      </c>
      <c r="G768" s="5">
        <v>1671</v>
      </c>
      <c r="H768" s="190" t="str">
        <f t="shared" si="11"/>
        <v>MISURA RSA aperta</v>
      </c>
    </row>
    <row r="769" spans="1:8" hidden="1" x14ac:dyDescent="0.25">
      <c r="A769" s="192">
        <v>202209</v>
      </c>
      <c r="B769" s="97" t="s">
        <v>466</v>
      </c>
      <c r="C769" s="97">
        <v>326</v>
      </c>
      <c r="D769" t="s">
        <v>458</v>
      </c>
      <c r="E769" s="97" t="s">
        <v>12</v>
      </c>
      <c r="F769" t="s">
        <v>18</v>
      </c>
      <c r="G769" s="5">
        <v>1830</v>
      </c>
      <c r="H769" s="190" t="str">
        <f t="shared" si="11"/>
        <v>MISURA RSA aperta</v>
      </c>
    </row>
    <row r="770" spans="1:8" hidden="1" x14ac:dyDescent="0.25">
      <c r="A770" s="192">
        <v>202209</v>
      </c>
      <c r="B770" s="97" t="s">
        <v>466</v>
      </c>
      <c r="C770" s="97">
        <v>326</v>
      </c>
      <c r="D770" t="s">
        <v>458</v>
      </c>
      <c r="E770" s="97" t="s">
        <v>12</v>
      </c>
      <c r="F770" t="s">
        <v>14</v>
      </c>
      <c r="G770" s="5">
        <v>40971</v>
      </c>
      <c r="H770" s="190" t="str">
        <f t="shared" ref="H770:H833" si="12">VLOOKUP(B770,N:O,2,FALSE)</f>
        <v>MISURA RSA aperta</v>
      </c>
    </row>
    <row r="771" spans="1:8" hidden="1" x14ac:dyDescent="0.25">
      <c r="A771" s="192">
        <v>202209</v>
      </c>
      <c r="B771" s="97" t="s">
        <v>466</v>
      </c>
      <c r="C771" s="97">
        <v>326</v>
      </c>
      <c r="D771" t="s">
        <v>458</v>
      </c>
      <c r="E771" s="97" t="s">
        <v>12</v>
      </c>
      <c r="F771" t="s">
        <v>12</v>
      </c>
      <c r="G771" s="5">
        <v>3047717</v>
      </c>
      <c r="H771" s="190" t="str">
        <f t="shared" si="12"/>
        <v>MISURA RSA aperta</v>
      </c>
    </row>
    <row r="772" spans="1:8" hidden="1" x14ac:dyDescent="0.25">
      <c r="A772" s="192">
        <v>202209</v>
      </c>
      <c r="B772" s="97" t="s">
        <v>466</v>
      </c>
      <c r="C772" s="97">
        <v>326</v>
      </c>
      <c r="D772" t="s">
        <v>458</v>
      </c>
      <c r="E772" s="97" t="s">
        <v>12</v>
      </c>
      <c r="F772" t="s">
        <v>10</v>
      </c>
      <c r="G772" s="5">
        <v>540</v>
      </c>
      <c r="H772" s="190" t="str">
        <f t="shared" si="12"/>
        <v>MISURA RSA aperta</v>
      </c>
    </row>
    <row r="773" spans="1:8" hidden="1" x14ac:dyDescent="0.25">
      <c r="A773" s="192">
        <v>202209</v>
      </c>
      <c r="B773" s="97" t="s">
        <v>466</v>
      </c>
      <c r="C773" s="97">
        <v>327</v>
      </c>
      <c r="D773" t="s">
        <v>456</v>
      </c>
      <c r="E773" s="97" t="s">
        <v>10</v>
      </c>
      <c r="F773" t="s">
        <v>10</v>
      </c>
      <c r="G773" s="5">
        <v>107915</v>
      </c>
      <c r="H773" s="190" t="str">
        <f t="shared" si="12"/>
        <v>MISURA RSA aperta</v>
      </c>
    </row>
    <row r="774" spans="1:8" hidden="1" x14ac:dyDescent="0.25">
      <c r="A774" s="192">
        <v>202209</v>
      </c>
      <c r="B774" s="97" t="s">
        <v>466</v>
      </c>
      <c r="C774" s="97">
        <v>327</v>
      </c>
      <c r="D774" t="s">
        <v>458</v>
      </c>
      <c r="E774" s="97" t="s">
        <v>10</v>
      </c>
      <c r="F774" t="s">
        <v>22</v>
      </c>
      <c r="G774" s="5">
        <v>7402</v>
      </c>
      <c r="H774" s="190" t="str">
        <f t="shared" si="12"/>
        <v>MISURA RSA aperta</v>
      </c>
    </row>
    <row r="775" spans="1:8" hidden="1" x14ac:dyDescent="0.25">
      <c r="A775" s="192">
        <v>202209</v>
      </c>
      <c r="B775" s="97" t="s">
        <v>466</v>
      </c>
      <c r="C775" s="97">
        <v>327</v>
      </c>
      <c r="D775" t="s">
        <v>458</v>
      </c>
      <c r="E775" s="97" t="s">
        <v>10</v>
      </c>
      <c r="F775" t="s">
        <v>14</v>
      </c>
      <c r="G775" s="5">
        <v>124468</v>
      </c>
      <c r="H775" s="190" t="str">
        <f t="shared" si="12"/>
        <v>MISURA RSA aperta</v>
      </c>
    </row>
    <row r="776" spans="1:8" hidden="1" x14ac:dyDescent="0.25">
      <c r="A776" s="192">
        <v>202209</v>
      </c>
      <c r="B776" s="97" t="s">
        <v>466</v>
      </c>
      <c r="C776" s="97">
        <v>327</v>
      </c>
      <c r="D776" t="s">
        <v>458</v>
      </c>
      <c r="E776" s="97" t="s">
        <v>10</v>
      </c>
      <c r="F776" t="s">
        <v>12</v>
      </c>
      <c r="G776" s="5">
        <v>21848</v>
      </c>
      <c r="H776" s="190" t="str">
        <f t="shared" si="12"/>
        <v>MISURA RSA aperta</v>
      </c>
    </row>
    <row r="777" spans="1:8" hidden="1" x14ac:dyDescent="0.25">
      <c r="A777" s="192">
        <v>202209</v>
      </c>
      <c r="B777" s="97" t="s">
        <v>466</v>
      </c>
      <c r="C777" s="97">
        <v>327</v>
      </c>
      <c r="D777" t="s">
        <v>458</v>
      </c>
      <c r="E777" s="97" t="s">
        <v>10</v>
      </c>
      <c r="F777" t="s">
        <v>10</v>
      </c>
      <c r="G777" s="5">
        <v>1912119</v>
      </c>
      <c r="H777" s="190" t="str">
        <f t="shared" si="12"/>
        <v>MISURA RSA aperta</v>
      </c>
    </row>
    <row r="778" spans="1:8" hidden="1" x14ac:dyDescent="0.25">
      <c r="A778" s="192">
        <v>202209</v>
      </c>
      <c r="B778" s="97" t="s">
        <v>466</v>
      </c>
      <c r="C778" s="97">
        <v>327</v>
      </c>
      <c r="D778" t="s">
        <v>458</v>
      </c>
      <c r="E778" s="97" t="s">
        <v>10</v>
      </c>
      <c r="F778" t="s">
        <v>8</v>
      </c>
      <c r="G778" s="5">
        <v>244</v>
      </c>
      <c r="H778" s="190" t="str">
        <f t="shared" si="12"/>
        <v>MISURA RSA aperta</v>
      </c>
    </row>
    <row r="779" spans="1:8" hidden="1" x14ac:dyDescent="0.25">
      <c r="A779" s="192">
        <v>202209</v>
      </c>
      <c r="B779" s="97" t="s">
        <v>466</v>
      </c>
      <c r="C779" s="97">
        <v>328</v>
      </c>
      <c r="D779" t="s">
        <v>456</v>
      </c>
      <c r="E779" s="97" t="s">
        <v>8</v>
      </c>
      <c r="F779" t="s">
        <v>22</v>
      </c>
      <c r="G779" s="5">
        <v>389</v>
      </c>
      <c r="H779" s="190" t="str">
        <f t="shared" si="12"/>
        <v>MISURA RSA aperta</v>
      </c>
    </row>
    <row r="780" spans="1:8" hidden="1" x14ac:dyDescent="0.25">
      <c r="A780" s="192">
        <v>202209</v>
      </c>
      <c r="B780" s="97" t="s">
        <v>466</v>
      </c>
      <c r="C780" s="97">
        <v>328</v>
      </c>
      <c r="D780" t="s">
        <v>456</v>
      </c>
      <c r="E780" s="97" t="s">
        <v>8</v>
      </c>
      <c r="F780" t="s">
        <v>8</v>
      </c>
      <c r="G780" s="5">
        <v>464213</v>
      </c>
      <c r="H780" s="190" t="str">
        <f t="shared" si="12"/>
        <v>MISURA RSA aperta</v>
      </c>
    </row>
    <row r="781" spans="1:8" hidden="1" x14ac:dyDescent="0.25">
      <c r="A781" s="192">
        <v>202209</v>
      </c>
      <c r="B781" s="97" t="s">
        <v>466</v>
      </c>
      <c r="C781" s="97">
        <v>328</v>
      </c>
      <c r="D781" t="s">
        <v>458</v>
      </c>
      <c r="E781" s="97" t="s">
        <v>8</v>
      </c>
      <c r="F781" t="s">
        <v>22</v>
      </c>
      <c r="G781" s="5">
        <v>3373</v>
      </c>
      <c r="H781" s="190" t="str">
        <f t="shared" si="12"/>
        <v>MISURA RSA aperta</v>
      </c>
    </row>
    <row r="782" spans="1:8" hidden="1" x14ac:dyDescent="0.25">
      <c r="A782" s="192">
        <v>202209</v>
      </c>
      <c r="B782" s="97" t="s">
        <v>466</v>
      </c>
      <c r="C782" s="97">
        <v>328</v>
      </c>
      <c r="D782" t="s">
        <v>458</v>
      </c>
      <c r="E782" s="97" t="s">
        <v>8</v>
      </c>
      <c r="F782" t="s">
        <v>8</v>
      </c>
      <c r="G782" s="5">
        <v>739625</v>
      </c>
      <c r="H782" s="190" t="str">
        <f t="shared" si="12"/>
        <v>MISURA RSA aperta</v>
      </c>
    </row>
    <row r="783" spans="1:8" hidden="1" x14ac:dyDescent="0.25">
      <c r="A783" s="192">
        <v>202209</v>
      </c>
      <c r="B783" s="97" t="s">
        <v>467</v>
      </c>
      <c r="C783" s="97">
        <v>321</v>
      </c>
      <c r="D783" t="s">
        <v>456</v>
      </c>
      <c r="E783" s="97" t="s">
        <v>22</v>
      </c>
      <c r="F783" t="s">
        <v>22</v>
      </c>
      <c r="G783" s="5">
        <v>197520</v>
      </c>
      <c r="H783" s="190" t="str">
        <f t="shared" si="12"/>
        <v>ASS. POSTACUTA</v>
      </c>
    </row>
    <row r="784" spans="1:8" hidden="1" x14ac:dyDescent="0.25">
      <c r="A784" s="192">
        <v>202209</v>
      </c>
      <c r="B784" s="97" t="s">
        <v>467</v>
      </c>
      <c r="C784" s="97">
        <v>321</v>
      </c>
      <c r="D784" t="s">
        <v>456</v>
      </c>
      <c r="E784" s="97" t="s">
        <v>22</v>
      </c>
      <c r="F784" t="s">
        <v>16</v>
      </c>
      <c r="G784" s="5">
        <v>4800</v>
      </c>
      <c r="H784" s="190" t="str">
        <f t="shared" si="12"/>
        <v>ASS. POSTACUTA</v>
      </c>
    </row>
    <row r="785" spans="1:8" hidden="1" x14ac:dyDescent="0.25">
      <c r="A785" s="192">
        <v>202209</v>
      </c>
      <c r="B785" s="97" t="s">
        <v>467</v>
      </c>
      <c r="C785" s="97">
        <v>321</v>
      </c>
      <c r="D785" t="s">
        <v>458</v>
      </c>
      <c r="E785" s="97" t="s">
        <v>22</v>
      </c>
      <c r="F785" t="s">
        <v>22</v>
      </c>
      <c r="G785" s="5">
        <v>1606320</v>
      </c>
      <c r="H785" s="190" t="str">
        <f t="shared" si="12"/>
        <v>ASS. POSTACUTA</v>
      </c>
    </row>
    <row r="786" spans="1:8" hidden="1" x14ac:dyDescent="0.25">
      <c r="A786" s="192">
        <v>202209</v>
      </c>
      <c r="B786" s="97" t="s">
        <v>467</v>
      </c>
      <c r="C786" s="97">
        <v>321</v>
      </c>
      <c r="D786" t="s">
        <v>458</v>
      </c>
      <c r="E786" s="97" t="s">
        <v>22</v>
      </c>
      <c r="F786" t="s">
        <v>20</v>
      </c>
      <c r="G786" s="5">
        <v>239400</v>
      </c>
      <c r="H786" s="190" t="str">
        <f t="shared" si="12"/>
        <v>ASS. POSTACUTA</v>
      </c>
    </row>
    <row r="787" spans="1:8" hidden="1" x14ac:dyDescent="0.25">
      <c r="A787" s="192">
        <v>202209</v>
      </c>
      <c r="B787" s="97" t="s">
        <v>467</v>
      </c>
      <c r="C787" s="97">
        <v>321</v>
      </c>
      <c r="D787" t="s">
        <v>458</v>
      </c>
      <c r="E787" s="97" t="s">
        <v>22</v>
      </c>
      <c r="F787" t="s">
        <v>18</v>
      </c>
      <c r="G787" s="5">
        <v>2160</v>
      </c>
      <c r="H787" s="190" t="str">
        <f t="shared" si="12"/>
        <v>ASS. POSTACUTA</v>
      </c>
    </row>
    <row r="788" spans="1:8" hidden="1" x14ac:dyDescent="0.25">
      <c r="A788" s="192">
        <v>202209</v>
      </c>
      <c r="B788" s="97" t="s">
        <v>467</v>
      </c>
      <c r="C788" s="97">
        <v>321</v>
      </c>
      <c r="D788" t="s">
        <v>458</v>
      </c>
      <c r="E788" s="97" t="s">
        <v>22</v>
      </c>
      <c r="F788" t="s">
        <v>16</v>
      </c>
      <c r="G788" s="5">
        <v>166800</v>
      </c>
      <c r="H788" s="190" t="str">
        <f t="shared" si="12"/>
        <v>ASS. POSTACUTA</v>
      </c>
    </row>
    <row r="789" spans="1:8" hidden="1" x14ac:dyDescent="0.25">
      <c r="A789" s="192">
        <v>202209</v>
      </c>
      <c r="B789" s="97" t="s">
        <v>467</v>
      </c>
      <c r="C789" s="97">
        <v>322</v>
      </c>
      <c r="D789" t="s">
        <v>458</v>
      </c>
      <c r="E789" s="97" t="s">
        <v>20</v>
      </c>
      <c r="F789" t="s">
        <v>22</v>
      </c>
      <c r="G789" s="5">
        <v>72240</v>
      </c>
      <c r="H789" s="190" t="str">
        <f t="shared" si="12"/>
        <v>ASS. POSTACUTA</v>
      </c>
    </row>
    <row r="790" spans="1:8" hidden="1" x14ac:dyDescent="0.25">
      <c r="A790" s="192">
        <v>202209</v>
      </c>
      <c r="B790" s="97" t="s">
        <v>467</v>
      </c>
      <c r="C790" s="97">
        <v>322</v>
      </c>
      <c r="D790" t="s">
        <v>458</v>
      </c>
      <c r="E790" s="97" t="s">
        <v>20</v>
      </c>
      <c r="F790" t="s">
        <v>20</v>
      </c>
      <c r="G790" s="5">
        <v>1064760</v>
      </c>
      <c r="H790" s="190" t="str">
        <f t="shared" si="12"/>
        <v>ASS. POSTACUTA</v>
      </c>
    </row>
    <row r="791" spans="1:8" hidden="1" x14ac:dyDescent="0.25">
      <c r="A791" s="192">
        <v>202209</v>
      </c>
      <c r="B791" s="97" t="s">
        <v>467</v>
      </c>
      <c r="C791" s="97">
        <v>322</v>
      </c>
      <c r="D791" t="s">
        <v>458</v>
      </c>
      <c r="E791" s="97" t="s">
        <v>20</v>
      </c>
      <c r="F791" t="s">
        <v>16</v>
      </c>
      <c r="G791" s="5">
        <v>164400</v>
      </c>
      <c r="H791" s="190" t="str">
        <f t="shared" si="12"/>
        <v>ASS. POSTACUTA</v>
      </c>
    </row>
    <row r="792" spans="1:8" hidden="1" x14ac:dyDescent="0.25">
      <c r="A792" s="192">
        <v>202209</v>
      </c>
      <c r="B792" s="97" t="s">
        <v>467</v>
      </c>
      <c r="C792" s="97">
        <v>322</v>
      </c>
      <c r="D792" t="s">
        <v>458</v>
      </c>
      <c r="E792" s="97" t="s">
        <v>20</v>
      </c>
      <c r="F792" t="s">
        <v>10</v>
      </c>
      <c r="G792" s="5">
        <v>1800</v>
      </c>
      <c r="H792" s="190" t="str">
        <f t="shared" si="12"/>
        <v>ASS. POSTACUTA</v>
      </c>
    </row>
    <row r="793" spans="1:8" hidden="1" x14ac:dyDescent="0.25">
      <c r="A793" s="192">
        <v>202209</v>
      </c>
      <c r="B793" s="97" t="s">
        <v>467</v>
      </c>
      <c r="C793" s="97">
        <v>323</v>
      </c>
      <c r="D793" t="s">
        <v>458</v>
      </c>
      <c r="E793" s="97" t="s">
        <v>18</v>
      </c>
      <c r="F793" t="s">
        <v>18</v>
      </c>
      <c r="G793" s="5">
        <v>730320</v>
      </c>
      <c r="H793" s="190" t="str">
        <f t="shared" si="12"/>
        <v>ASS. POSTACUTA</v>
      </c>
    </row>
    <row r="794" spans="1:8" hidden="1" x14ac:dyDescent="0.25">
      <c r="A794" s="192">
        <v>202209</v>
      </c>
      <c r="B794" s="97" t="s">
        <v>467</v>
      </c>
      <c r="C794" s="97">
        <v>323</v>
      </c>
      <c r="D794" t="s">
        <v>458</v>
      </c>
      <c r="E794" s="97" t="s">
        <v>18</v>
      </c>
      <c r="F794" t="s">
        <v>14</v>
      </c>
      <c r="G794" s="5">
        <v>39720</v>
      </c>
      <c r="H794" s="190" t="str">
        <f t="shared" si="12"/>
        <v>ASS. POSTACUTA</v>
      </c>
    </row>
    <row r="795" spans="1:8" hidden="1" x14ac:dyDescent="0.25">
      <c r="A795" s="192">
        <v>202209</v>
      </c>
      <c r="B795" s="97" t="s">
        <v>467</v>
      </c>
      <c r="C795" s="97">
        <v>323</v>
      </c>
      <c r="D795" t="s">
        <v>458</v>
      </c>
      <c r="E795" s="97" t="s">
        <v>18</v>
      </c>
      <c r="F795" t="s">
        <v>12</v>
      </c>
      <c r="G795" s="5">
        <v>6960</v>
      </c>
      <c r="H795" s="190" t="str">
        <f t="shared" si="12"/>
        <v>ASS. POSTACUTA</v>
      </c>
    </row>
    <row r="796" spans="1:8" hidden="1" x14ac:dyDescent="0.25">
      <c r="A796" s="192">
        <v>202209</v>
      </c>
      <c r="B796" s="97" t="s">
        <v>467</v>
      </c>
      <c r="C796" s="97">
        <v>324</v>
      </c>
      <c r="D796" t="s">
        <v>456</v>
      </c>
      <c r="E796" s="97" t="s">
        <v>16</v>
      </c>
      <c r="F796" t="s">
        <v>22</v>
      </c>
      <c r="G796" s="5">
        <v>3480</v>
      </c>
      <c r="H796" s="190" t="str">
        <f t="shared" si="12"/>
        <v>ASS. POSTACUTA</v>
      </c>
    </row>
    <row r="797" spans="1:8" hidden="1" x14ac:dyDescent="0.25">
      <c r="A797" s="192">
        <v>202209</v>
      </c>
      <c r="B797" s="97" t="s">
        <v>467</v>
      </c>
      <c r="C797" s="97">
        <v>324</v>
      </c>
      <c r="D797" t="s">
        <v>456</v>
      </c>
      <c r="E797" s="97" t="s">
        <v>16</v>
      </c>
      <c r="F797" t="s">
        <v>20</v>
      </c>
      <c r="G797" s="5">
        <v>3240</v>
      </c>
      <c r="H797" s="190" t="str">
        <f t="shared" si="12"/>
        <v>ASS. POSTACUTA</v>
      </c>
    </row>
    <row r="798" spans="1:8" hidden="1" x14ac:dyDescent="0.25">
      <c r="A798" s="192">
        <v>202209</v>
      </c>
      <c r="B798" s="97" t="s">
        <v>467</v>
      </c>
      <c r="C798" s="97">
        <v>324</v>
      </c>
      <c r="D798" t="s">
        <v>456</v>
      </c>
      <c r="E798" s="97" t="s">
        <v>16</v>
      </c>
      <c r="F798" t="s">
        <v>16</v>
      </c>
      <c r="G798" s="5">
        <v>3480</v>
      </c>
      <c r="H798" s="190" t="str">
        <f t="shared" si="12"/>
        <v>ASS. POSTACUTA</v>
      </c>
    </row>
    <row r="799" spans="1:8" hidden="1" x14ac:dyDescent="0.25">
      <c r="A799" s="192">
        <v>202209</v>
      </c>
      <c r="B799" s="97" t="s">
        <v>467</v>
      </c>
      <c r="C799" s="97">
        <v>324</v>
      </c>
      <c r="D799" t="s">
        <v>456</v>
      </c>
      <c r="E799" s="97" t="s">
        <v>16</v>
      </c>
      <c r="F799" t="s">
        <v>14</v>
      </c>
      <c r="G799" s="5">
        <v>3480</v>
      </c>
      <c r="H799" s="190" t="str">
        <f t="shared" si="12"/>
        <v>ASS. POSTACUTA</v>
      </c>
    </row>
    <row r="800" spans="1:8" hidden="1" x14ac:dyDescent="0.25">
      <c r="A800" s="192">
        <v>202209</v>
      </c>
      <c r="B800" s="97" t="s">
        <v>467</v>
      </c>
      <c r="C800" s="97">
        <v>324</v>
      </c>
      <c r="D800" t="s">
        <v>458</v>
      </c>
      <c r="E800" s="97" t="s">
        <v>16</v>
      </c>
      <c r="F800" t="s">
        <v>22</v>
      </c>
      <c r="G800" s="5">
        <v>301680</v>
      </c>
      <c r="H800" s="190" t="str">
        <f t="shared" si="12"/>
        <v>ASS. POSTACUTA</v>
      </c>
    </row>
    <row r="801" spans="1:8" hidden="1" x14ac:dyDescent="0.25">
      <c r="A801" s="192">
        <v>202209</v>
      </c>
      <c r="B801" s="97" t="s">
        <v>467</v>
      </c>
      <c r="C801" s="97">
        <v>324</v>
      </c>
      <c r="D801" t="s">
        <v>458</v>
      </c>
      <c r="E801" s="97" t="s">
        <v>16</v>
      </c>
      <c r="F801" t="s">
        <v>20</v>
      </c>
      <c r="G801" s="5">
        <v>88080</v>
      </c>
      <c r="H801" s="190" t="str">
        <f t="shared" si="12"/>
        <v>ASS. POSTACUTA</v>
      </c>
    </row>
    <row r="802" spans="1:8" hidden="1" x14ac:dyDescent="0.25">
      <c r="A802" s="192">
        <v>202209</v>
      </c>
      <c r="B802" s="97" t="s">
        <v>467</v>
      </c>
      <c r="C802" s="97">
        <v>324</v>
      </c>
      <c r="D802" t="s">
        <v>458</v>
      </c>
      <c r="E802" s="97" t="s">
        <v>16</v>
      </c>
      <c r="F802" t="s">
        <v>16</v>
      </c>
      <c r="G802" s="5">
        <v>777840</v>
      </c>
      <c r="H802" s="190" t="str">
        <f t="shared" si="12"/>
        <v>ASS. POSTACUTA</v>
      </c>
    </row>
    <row r="803" spans="1:8" hidden="1" x14ac:dyDescent="0.25">
      <c r="A803" s="192">
        <v>202209</v>
      </c>
      <c r="B803" s="97" t="s">
        <v>467</v>
      </c>
      <c r="C803" s="97">
        <v>324</v>
      </c>
      <c r="D803" t="s">
        <v>458</v>
      </c>
      <c r="E803" s="97" t="s">
        <v>16</v>
      </c>
      <c r="F803" t="s">
        <v>14</v>
      </c>
      <c r="G803" s="5">
        <v>2520</v>
      </c>
      <c r="H803" s="190" t="str">
        <f t="shared" si="12"/>
        <v>ASS. POSTACUTA</v>
      </c>
    </row>
    <row r="804" spans="1:8" hidden="1" x14ac:dyDescent="0.25">
      <c r="A804" s="192">
        <v>202209</v>
      </c>
      <c r="B804" s="97" t="s">
        <v>467</v>
      </c>
      <c r="C804" s="97">
        <v>325</v>
      </c>
      <c r="D804" t="s">
        <v>458</v>
      </c>
      <c r="E804" s="97" t="s">
        <v>14</v>
      </c>
      <c r="F804" t="s">
        <v>22</v>
      </c>
      <c r="G804" s="5">
        <v>33000</v>
      </c>
      <c r="H804" s="190" t="str">
        <f t="shared" si="12"/>
        <v>ASS. POSTACUTA</v>
      </c>
    </row>
    <row r="805" spans="1:8" hidden="1" x14ac:dyDescent="0.25">
      <c r="A805" s="192">
        <v>202209</v>
      </c>
      <c r="B805" s="97" t="s">
        <v>467</v>
      </c>
      <c r="C805" s="97">
        <v>325</v>
      </c>
      <c r="D805" t="s">
        <v>458</v>
      </c>
      <c r="E805" s="97" t="s">
        <v>14</v>
      </c>
      <c r="F805" t="s">
        <v>18</v>
      </c>
      <c r="G805" s="5">
        <v>10440</v>
      </c>
      <c r="H805" s="190" t="str">
        <f t="shared" si="12"/>
        <v>ASS. POSTACUTA</v>
      </c>
    </row>
    <row r="806" spans="1:8" hidden="1" x14ac:dyDescent="0.25">
      <c r="A806" s="192">
        <v>202209</v>
      </c>
      <c r="B806" s="97" t="s">
        <v>467</v>
      </c>
      <c r="C806" s="97">
        <v>325</v>
      </c>
      <c r="D806" t="s">
        <v>458</v>
      </c>
      <c r="E806" s="97" t="s">
        <v>14</v>
      </c>
      <c r="F806" t="s">
        <v>16</v>
      </c>
      <c r="G806" s="5">
        <v>12600</v>
      </c>
      <c r="H806" s="190" t="str">
        <f t="shared" si="12"/>
        <v>ASS. POSTACUTA</v>
      </c>
    </row>
    <row r="807" spans="1:8" hidden="1" x14ac:dyDescent="0.25">
      <c r="A807" s="192">
        <v>202209</v>
      </c>
      <c r="B807" s="97" t="s">
        <v>467</v>
      </c>
      <c r="C807" s="97">
        <v>325</v>
      </c>
      <c r="D807" t="s">
        <v>458</v>
      </c>
      <c r="E807" s="97" t="s">
        <v>14</v>
      </c>
      <c r="F807" t="s">
        <v>14</v>
      </c>
      <c r="G807" s="5">
        <v>1441080</v>
      </c>
      <c r="H807" s="190" t="str">
        <f t="shared" si="12"/>
        <v>ASS. POSTACUTA</v>
      </c>
    </row>
    <row r="808" spans="1:8" hidden="1" x14ac:dyDescent="0.25">
      <c r="A808" s="192">
        <v>202209</v>
      </c>
      <c r="B808" s="97" t="s">
        <v>467</v>
      </c>
      <c r="C808" s="97">
        <v>325</v>
      </c>
      <c r="D808" t="s">
        <v>458</v>
      </c>
      <c r="E808" s="97" t="s">
        <v>14</v>
      </c>
      <c r="F808" t="s">
        <v>12</v>
      </c>
      <c r="G808" s="5">
        <v>53520</v>
      </c>
      <c r="H808" s="190" t="str">
        <f t="shared" si="12"/>
        <v>ASS. POSTACUTA</v>
      </c>
    </row>
    <row r="809" spans="1:8" hidden="1" x14ac:dyDescent="0.25">
      <c r="A809" s="192">
        <v>202209</v>
      </c>
      <c r="B809" s="97" t="s">
        <v>467</v>
      </c>
      <c r="C809" s="97">
        <v>325</v>
      </c>
      <c r="D809" t="s">
        <v>458</v>
      </c>
      <c r="E809" s="97" t="s">
        <v>14</v>
      </c>
      <c r="F809" t="s">
        <v>10</v>
      </c>
      <c r="G809" s="5">
        <v>9480</v>
      </c>
      <c r="H809" s="190" t="str">
        <f t="shared" si="12"/>
        <v>ASS. POSTACUTA</v>
      </c>
    </row>
    <row r="810" spans="1:8" hidden="1" x14ac:dyDescent="0.25">
      <c r="A810" s="192">
        <v>202209</v>
      </c>
      <c r="B810" s="97" t="s">
        <v>467</v>
      </c>
      <c r="C810" s="97">
        <v>326</v>
      </c>
      <c r="D810" t="s">
        <v>458</v>
      </c>
      <c r="E810" s="97" t="s">
        <v>12</v>
      </c>
      <c r="F810" t="s">
        <v>22</v>
      </c>
      <c r="G810" s="5">
        <v>3360</v>
      </c>
      <c r="H810" s="190" t="str">
        <f t="shared" si="12"/>
        <v>ASS. POSTACUTA</v>
      </c>
    </row>
    <row r="811" spans="1:8" hidden="1" x14ac:dyDescent="0.25">
      <c r="A811" s="192">
        <v>202209</v>
      </c>
      <c r="B811" s="97" t="s">
        <v>467</v>
      </c>
      <c r="C811" s="97">
        <v>326</v>
      </c>
      <c r="D811" t="s">
        <v>458</v>
      </c>
      <c r="E811" s="97" t="s">
        <v>12</v>
      </c>
      <c r="F811" t="s">
        <v>16</v>
      </c>
      <c r="G811" s="5">
        <v>9720</v>
      </c>
      <c r="H811" s="190" t="str">
        <f t="shared" si="12"/>
        <v>ASS. POSTACUTA</v>
      </c>
    </row>
    <row r="812" spans="1:8" hidden="1" x14ac:dyDescent="0.25">
      <c r="A812" s="192">
        <v>202209</v>
      </c>
      <c r="B812" s="97" t="s">
        <v>467</v>
      </c>
      <c r="C812" s="97">
        <v>326</v>
      </c>
      <c r="D812" t="s">
        <v>458</v>
      </c>
      <c r="E812" s="97" t="s">
        <v>12</v>
      </c>
      <c r="F812" t="s">
        <v>14</v>
      </c>
      <c r="G812" s="5">
        <v>5400</v>
      </c>
      <c r="H812" s="190" t="str">
        <f t="shared" si="12"/>
        <v>ASS. POSTACUTA</v>
      </c>
    </row>
    <row r="813" spans="1:8" hidden="1" x14ac:dyDescent="0.25">
      <c r="A813" s="192">
        <v>202209</v>
      </c>
      <c r="B813" s="97" t="s">
        <v>467</v>
      </c>
      <c r="C813" s="97">
        <v>326</v>
      </c>
      <c r="D813" t="s">
        <v>458</v>
      </c>
      <c r="E813" s="97" t="s">
        <v>12</v>
      </c>
      <c r="F813" t="s">
        <v>12</v>
      </c>
      <c r="G813" s="5">
        <v>1009440</v>
      </c>
      <c r="H813" s="190" t="str">
        <f t="shared" si="12"/>
        <v>ASS. POSTACUTA</v>
      </c>
    </row>
    <row r="814" spans="1:8" hidden="1" x14ac:dyDescent="0.25">
      <c r="A814" s="192">
        <v>202209</v>
      </c>
      <c r="B814" s="97" t="s">
        <v>467</v>
      </c>
      <c r="C814" s="97">
        <v>326</v>
      </c>
      <c r="D814" t="s">
        <v>458</v>
      </c>
      <c r="E814" s="97" t="s">
        <v>12</v>
      </c>
      <c r="F814" t="s">
        <v>10</v>
      </c>
      <c r="G814" s="5">
        <v>7200</v>
      </c>
      <c r="H814" s="190" t="str">
        <f t="shared" si="12"/>
        <v>ASS. POSTACUTA</v>
      </c>
    </row>
    <row r="815" spans="1:8" hidden="1" x14ac:dyDescent="0.25">
      <c r="A815" s="192">
        <v>202209</v>
      </c>
      <c r="B815" s="97" t="s">
        <v>467</v>
      </c>
      <c r="C815" s="97">
        <v>326</v>
      </c>
      <c r="D815" t="s">
        <v>458</v>
      </c>
      <c r="E815" s="97" t="s">
        <v>12</v>
      </c>
      <c r="F815" t="s">
        <v>459</v>
      </c>
      <c r="G815" s="5">
        <v>5040</v>
      </c>
      <c r="H815" s="190" t="str">
        <f t="shared" si="12"/>
        <v>ASS. POSTACUTA</v>
      </c>
    </row>
    <row r="816" spans="1:8" hidden="1" x14ac:dyDescent="0.25">
      <c r="A816" s="192">
        <v>202209</v>
      </c>
      <c r="B816" s="97" t="s">
        <v>467</v>
      </c>
      <c r="C816" s="97">
        <v>327</v>
      </c>
      <c r="D816" t="s">
        <v>458</v>
      </c>
      <c r="E816" s="97" t="s">
        <v>10</v>
      </c>
      <c r="F816" t="s">
        <v>14</v>
      </c>
      <c r="G816" s="5">
        <v>4560</v>
      </c>
      <c r="H816" s="190" t="str">
        <f t="shared" si="12"/>
        <v>ASS. POSTACUTA</v>
      </c>
    </row>
    <row r="817" spans="1:8" hidden="1" x14ac:dyDescent="0.25">
      <c r="A817" s="192">
        <v>202209</v>
      </c>
      <c r="B817" s="97" t="s">
        <v>467</v>
      </c>
      <c r="C817" s="97">
        <v>327</v>
      </c>
      <c r="D817" t="s">
        <v>458</v>
      </c>
      <c r="E817" s="97" t="s">
        <v>10</v>
      </c>
      <c r="F817" t="s">
        <v>12</v>
      </c>
      <c r="G817" s="5">
        <v>2760</v>
      </c>
      <c r="H817" s="190" t="str">
        <f t="shared" si="12"/>
        <v>ASS. POSTACUTA</v>
      </c>
    </row>
    <row r="818" spans="1:8" hidden="1" x14ac:dyDescent="0.25">
      <c r="A818" s="192">
        <v>202209</v>
      </c>
      <c r="B818" s="97" t="s">
        <v>467</v>
      </c>
      <c r="C818" s="97">
        <v>327</v>
      </c>
      <c r="D818" t="s">
        <v>458</v>
      </c>
      <c r="E818" s="97" t="s">
        <v>10</v>
      </c>
      <c r="F818" t="s">
        <v>10</v>
      </c>
      <c r="G818" s="5">
        <v>437040</v>
      </c>
      <c r="H818" s="190" t="str">
        <f t="shared" si="12"/>
        <v>ASS. POSTACUTA</v>
      </c>
    </row>
    <row r="819" spans="1:8" hidden="1" x14ac:dyDescent="0.25">
      <c r="A819" s="192">
        <v>202209</v>
      </c>
      <c r="B819" s="97" t="s">
        <v>467</v>
      </c>
      <c r="C819" s="97">
        <v>328</v>
      </c>
      <c r="D819" t="s">
        <v>456</v>
      </c>
      <c r="E819" s="97" t="s">
        <v>8</v>
      </c>
      <c r="F819" t="s">
        <v>22</v>
      </c>
      <c r="G819" s="5">
        <v>93480</v>
      </c>
      <c r="H819" s="190" t="str">
        <f t="shared" si="12"/>
        <v>ASS. POSTACUTA</v>
      </c>
    </row>
    <row r="820" spans="1:8" hidden="1" x14ac:dyDescent="0.25">
      <c r="A820" s="192">
        <v>202209</v>
      </c>
      <c r="B820" s="97" t="s">
        <v>467</v>
      </c>
      <c r="C820" s="97">
        <v>328</v>
      </c>
      <c r="D820" t="s">
        <v>456</v>
      </c>
      <c r="E820" s="97" t="s">
        <v>8</v>
      </c>
      <c r="F820" t="s">
        <v>20</v>
      </c>
      <c r="G820" s="5">
        <v>24600</v>
      </c>
      <c r="H820" s="190" t="str">
        <f t="shared" si="12"/>
        <v>ASS. POSTACUTA</v>
      </c>
    </row>
    <row r="821" spans="1:8" hidden="1" x14ac:dyDescent="0.25">
      <c r="A821" s="192">
        <v>202209</v>
      </c>
      <c r="B821" s="97" t="s">
        <v>467</v>
      </c>
      <c r="C821" s="97">
        <v>328</v>
      </c>
      <c r="D821" t="s">
        <v>456</v>
      </c>
      <c r="E821" s="97" t="s">
        <v>8</v>
      </c>
      <c r="F821" t="s">
        <v>16</v>
      </c>
      <c r="G821" s="5">
        <v>4920</v>
      </c>
      <c r="H821" s="190" t="str">
        <f t="shared" si="12"/>
        <v>ASS. POSTACUTA</v>
      </c>
    </row>
    <row r="822" spans="1:8" hidden="1" x14ac:dyDescent="0.25">
      <c r="A822" s="192">
        <v>202209</v>
      </c>
      <c r="B822" s="97" t="s">
        <v>467</v>
      </c>
      <c r="C822" s="97">
        <v>328</v>
      </c>
      <c r="D822" t="s">
        <v>456</v>
      </c>
      <c r="E822" s="97" t="s">
        <v>8</v>
      </c>
      <c r="F822" t="s">
        <v>8</v>
      </c>
      <c r="G822" s="5">
        <v>371400</v>
      </c>
      <c r="H822" s="190" t="str">
        <f t="shared" si="12"/>
        <v>ASS. POSTACUTA</v>
      </c>
    </row>
    <row r="823" spans="1:8" hidden="1" x14ac:dyDescent="0.25">
      <c r="A823" s="192">
        <v>202209</v>
      </c>
      <c r="B823" s="97" t="s">
        <v>467</v>
      </c>
      <c r="C823" s="97">
        <v>328</v>
      </c>
      <c r="D823" t="s">
        <v>458</v>
      </c>
      <c r="E823" s="97" t="s">
        <v>8</v>
      </c>
      <c r="F823" t="s">
        <v>22</v>
      </c>
      <c r="G823" s="5">
        <v>104760</v>
      </c>
      <c r="H823" s="190" t="str">
        <f t="shared" si="12"/>
        <v>ASS. POSTACUTA</v>
      </c>
    </row>
    <row r="824" spans="1:8" hidden="1" x14ac:dyDescent="0.25">
      <c r="A824" s="192">
        <v>202209</v>
      </c>
      <c r="B824" s="97" t="s">
        <v>467</v>
      </c>
      <c r="C824" s="97">
        <v>328</v>
      </c>
      <c r="D824" t="s">
        <v>458</v>
      </c>
      <c r="E824" s="97" t="s">
        <v>8</v>
      </c>
      <c r="F824" t="s">
        <v>8</v>
      </c>
      <c r="G824" s="5">
        <v>1074240</v>
      </c>
      <c r="H824" s="190" t="str">
        <f t="shared" si="12"/>
        <v>ASS. POSTACUTA</v>
      </c>
    </row>
    <row r="825" spans="1:8" hidden="1" x14ac:dyDescent="0.25">
      <c r="A825" s="192">
        <v>202209</v>
      </c>
      <c r="B825" s="97" t="s">
        <v>468</v>
      </c>
      <c r="C825" s="97">
        <v>321</v>
      </c>
      <c r="D825" t="s">
        <v>456</v>
      </c>
      <c r="E825" s="97" t="s">
        <v>22</v>
      </c>
      <c r="F825" t="s">
        <v>22</v>
      </c>
      <c r="G825" s="5">
        <v>4726356.7200000007</v>
      </c>
      <c r="H825" s="190" t="str">
        <f t="shared" si="12"/>
        <v>RIA_INT</v>
      </c>
    </row>
    <row r="826" spans="1:8" hidden="1" x14ac:dyDescent="0.25">
      <c r="A826" s="192">
        <v>202209</v>
      </c>
      <c r="B826" s="97" t="s">
        <v>468</v>
      </c>
      <c r="C826" s="97">
        <v>321</v>
      </c>
      <c r="D826" t="s">
        <v>456</v>
      </c>
      <c r="E826" s="97" t="s">
        <v>22</v>
      </c>
      <c r="F826" t="s">
        <v>20</v>
      </c>
      <c r="G826" s="5">
        <v>18477.259999999998</v>
      </c>
      <c r="H826" s="190" t="str">
        <f t="shared" si="12"/>
        <v>RIA_INT</v>
      </c>
    </row>
    <row r="827" spans="1:8" hidden="1" x14ac:dyDescent="0.25">
      <c r="A827" s="192">
        <v>202209</v>
      </c>
      <c r="B827" s="97" t="s">
        <v>468</v>
      </c>
      <c r="C827" s="97">
        <v>321</v>
      </c>
      <c r="D827" t="s">
        <v>456</v>
      </c>
      <c r="E827" s="97" t="s">
        <v>22</v>
      </c>
      <c r="F827" t="s">
        <v>16</v>
      </c>
      <c r="G827" s="5">
        <v>51827.210000000006</v>
      </c>
      <c r="H827" s="190" t="str">
        <f t="shared" si="12"/>
        <v>RIA_INT</v>
      </c>
    </row>
    <row r="828" spans="1:8" hidden="1" x14ac:dyDescent="0.25">
      <c r="A828" s="192">
        <v>202209</v>
      </c>
      <c r="B828" s="97" t="s">
        <v>468</v>
      </c>
      <c r="C828" s="97">
        <v>321</v>
      </c>
      <c r="D828" t="s">
        <v>456</v>
      </c>
      <c r="E828" s="97" t="s">
        <v>22</v>
      </c>
      <c r="F828" t="s">
        <v>14</v>
      </c>
      <c r="G828" s="5">
        <v>5385.92</v>
      </c>
      <c r="H828" s="190" t="str">
        <f t="shared" si="12"/>
        <v>RIA_INT</v>
      </c>
    </row>
    <row r="829" spans="1:8" hidden="1" x14ac:dyDescent="0.25">
      <c r="A829" s="192">
        <v>202209</v>
      </c>
      <c r="B829" s="97" t="s">
        <v>468</v>
      </c>
      <c r="C829" s="97">
        <v>321</v>
      </c>
      <c r="D829" t="s">
        <v>456</v>
      </c>
      <c r="E829" s="97" t="s">
        <v>22</v>
      </c>
      <c r="F829" t="s">
        <v>10</v>
      </c>
      <c r="G829" s="5">
        <v>757.5</v>
      </c>
      <c r="H829" s="190" t="str">
        <f t="shared" si="12"/>
        <v>RIA_INT</v>
      </c>
    </row>
    <row r="830" spans="1:8" hidden="1" x14ac:dyDescent="0.25">
      <c r="A830" s="192">
        <v>202209</v>
      </c>
      <c r="B830" s="97" t="s">
        <v>468</v>
      </c>
      <c r="C830" s="97">
        <v>321</v>
      </c>
      <c r="D830" t="s">
        <v>456</v>
      </c>
      <c r="E830" s="97" t="s">
        <v>22</v>
      </c>
      <c r="F830" t="s">
        <v>8</v>
      </c>
      <c r="G830" s="5">
        <v>87737.55</v>
      </c>
      <c r="H830" s="190" t="str">
        <f t="shared" si="12"/>
        <v>RIA_INT</v>
      </c>
    </row>
    <row r="831" spans="1:8" hidden="1" x14ac:dyDescent="0.25">
      <c r="A831" s="192">
        <v>202209</v>
      </c>
      <c r="B831" s="97" t="s">
        <v>468</v>
      </c>
      <c r="C831" s="97">
        <v>321</v>
      </c>
      <c r="D831" t="s">
        <v>456</v>
      </c>
      <c r="E831" s="97" t="s">
        <v>22</v>
      </c>
      <c r="F831" t="s">
        <v>457</v>
      </c>
      <c r="G831" s="5">
        <v>0</v>
      </c>
      <c r="H831" s="190" t="str">
        <f t="shared" si="12"/>
        <v>RIA_INT</v>
      </c>
    </row>
    <row r="832" spans="1:8" hidden="1" x14ac:dyDescent="0.25">
      <c r="A832" s="192">
        <v>202209</v>
      </c>
      <c r="B832" s="97" t="s">
        <v>468</v>
      </c>
      <c r="C832" s="97">
        <v>321</v>
      </c>
      <c r="D832" t="s">
        <v>458</v>
      </c>
      <c r="E832" s="97" t="s">
        <v>22</v>
      </c>
      <c r="F832" t="s">
        <v>22</v>
      </c>
      <c r="G832" s="5">
        <v>22967962.269999985</v>
      </c>
      <c r="H832" s="190" t="str">
        <f t="shared" si="12"/>
        <v>RIA_INT</v>
      </c>
    </row>
    <row r="833" spans="1:8" hidden="1" x14ac:dyDescent="0.25">
      <c r="A833" s="192">
        <v>202209</v>
      </c>
      <c r="B833" s="97" t="s">
        <v>468</v>
      </c>
      <c r="C833" s="97">
        <v>321</v>
      </c>
      <c r="D833" t="s">
        <v>458</v>
      </c>
      <c r="E833" s="97" t="s">
        <v>22</v>
      </c>
      <c r="F833" t="s">
        <v>20</v>
      </c>
      <c r="G833" s="5">
        <v>136028.9</v>
      </c>
      <c r="H833" s="190" t="str">
        <f t="shared" si="12"/>
        <v>RIA_INT</v>
      </c>
    </row>
    <row r="834" spans="1:8" hidden="1" x14ac:dyDescent="0.25">
      <c r="A834" s="192">
        <v>202209</v>
      </c>
      <c r="B834" s="97" t="s">
        <v>468</v>
      </c>
      <c r="C834" s="97">
        <v>321</v>
      </c>
      <c r="D834" t="s">
        <v>458</v>
      </c>
      <c r="E834" s="97" t="s">
        <v>22</v>
      </c>
      <c r="F834" t="s">
        <v>18</v>
      </c>
      <c r="G834" s="5">
        <v>2101</v>
      </c>
      <c r="H834" s="190" t="str">
        <f t="shared" ref="H834:H897" si="13">VLOOKUP(B834,N:O,2,FALSE)</f>
        <v>RIA_INT</v>
      </c>
    </row>
    <row r="835" spans="1:8" hidden="1" x14ac:dyDescent="0.25">
      <c r="A835" s="192">
        <v>202209</v>
      </c>
      <c r="B835" s="97" t="s">
        <v>468</v>
      </c>
      <c r="C835" s="97">
        <v>321</v>
      </c>
      <c r="D835" t="s">
        <v>458</v>
      </c>
      <c r="E835" s="97" t="s">
        <v>22</v>
      </c>
      <c r="F835" t="s">
        <v>16</v>
      </c>
      <c r="G835" s="5">
        <v>1426596.6000000003</v>
      </c>
      <c r="H835" s="190" t="str">
        <f t="shared" si="13"/>
        <v>RIA_INT</v>
      </c>
    </row>
    <row r="836" spans="1:8" hidden="1" x14ac:dyDescent="0.25">
      <c r="A836" s="192">
        <v>202209</v>
      </c>
      <c r="B836" s="97" t="s">
        <v>468</v>
      </c>
      <c r="C836" s="97">
        <v>321</v>
      </c>
      <c r="D836" t="s">
        <v>458</v>
      </c>
      <c r="E836" s="97" t="s">
        <v>22</v>
      </c>
      <c r="F836" t="s">
        <v>14</v>
      </c>
      <c r="G836" s="5">
        <v>50814.899999999994</v>
      </c>
      <c r="H836" s="190" t="str">
        <f t="shared" si="13"/>
        <v>RIA_INT</v>
      </c>
    </row>
    <row r="837" spans="1:8" hidden="1" x14ac:dyDescent="0.25">
      <c r="A837" s="192">
        <v>202209</v>
      </c>
      <c r="B837" s="97" t="s">
        <v>468</v>
      </c>
      <c r="C837" s="97">
        <v>321</v>
      </c>
      <c r="D837" t="s">
        <v>458</v>
      </c>
      <c r="E837" s="97" t="s">
        <v>22</v>
      </c>
      <c r="F837" t="s">
        <v>12</v>
      </c>
      <c r="G837" s="5">
        <v>6392.3</v>
      </c>
      <c r="H837" s="190" t="str">
        <f t="shared" si="13"/>
        <v>RIA_INT</v>
      </c>
    </row>
    <row r="838" spans="1:8" hidden="1" x14ac:dyDescent="0.25">
      <c r="A838" s="192">
        <v>202209</v>
      </c>
      <c r="B838" s="97" t="s">
        <v>468</v>
      </c>
      <c r="C838" s="97">
        <v>321</v>
      </c>
      <c r="D838" t="s">
        <v>458</v>
      </c>
      <c r="E838" s="97" t="s">
        <v>22</v>
      </c>
      <c r="F838" t="s">
        <v>10</v>
      </c>
      <c r="G838" s="5">
        <v>42208.700000000012</v>
      </c>
      <c r="H838" s="190" t="str">
        <f t="shared" si="13"/>
        <v>RIA_INT</v>
      </c>
    </row>
    <row r="839" spans="1:8" hidden="1" x14ac:dyDescent="0.25">
      <c r="A839" s="192">
        <v>202209</v>
      </c>
      <c r="B839" s="97" t="s">
        <v>468</v>
      </c>
      <c r="C839" s="97">
        <v>321</v>
      </c>
      <c r="D839" t="s">
        <v>458</v>
      </c>
      <c r="E839" s="97" t="s">
        <v>22</v>
      </c>
      <c r="F839" t="s">
        <v>8</v>
      </c>
      <c r="G839" s="5">
        <v>66699.699999999983</v>
      </c>
      <c r="H839" s="190" t="str">
        <f t="shared" si="13"/>
        <v>RIA_INT</v>
      </c>
    </row>
    <row r="840" spans="1:8" hidden="1" x14ac:dyDescent="0.25">
      <c r="A840" s="192">
        <v>202209</v>
      </c>
      <c r="B840" s="97" t="s">
        <v>468</v>
      </c>
      <c r="C840" s="97">
        <v>321</v>
      </c>
      <c r="D840" t="s">
        <v>458</v>
      </c>
      <c r="E840" s="97" t="s">
        <v>22</v>
      </c>
      <c r="F840" t="s">
        <v>457</v>
      </c>
      <c r="G840" s="5">
        <v>1047.8</v>
      </c>
      <c r="H840" s="190" t="str">
        <f t="shared" si="13"/>
        <v>RIA_INT</v>
      </c>
    </row>
    <row r="841" spans="1:8" hidden="1" x14ac:dyDescent="0.25">
      <c r="A841" s="192">
        <v>202209</v>
      </c>
      <c r="B841" s="97" t="s">
        <v>468</v>
      </c>
      <c r="C841" s="97">
        <v>322</v>
      </c>
      <c r="D841" t="s">
        <v>458</v>
      </c>
      <c r="E841" s="97" t="s">
        <v>20</v>
      </c>
      <c r="F841" t="s">
        <v>22</v>
      </c>
      <c r="G841" s="5">
        <v>349288</v>
      </c>
      <c r="H841" s="190" t="str">
        <f t="shared" si="13"/>
        <v>RIA_INT</v>
      </c>
    </row>
    <row r="842" spans="1:8" hidden="1" x14ac:dyDescent="0.25">
      <c r="A842" s="192">
        <v>202209</v>
      </c>
      <c r="B842" s="97" t="s">
        <v>468</v>
      </c>
      <c r="C842" s="97">
        <v>322</v>
      </c>
      <c r="D842" t="s">
        <v>458</v>
      </c>
      <c r="E842" s="97" t="s">
        <v>20</v>
      </c>
      <c r="F842" t="s">
        <v>20</v>
      </c>
      <c r="G842" s="5">
        <v>8830522.3999999985</v>
      </c>
      <c r="H842" s="190" t="str">
        <f t="shared" si="13"/>
        <v>RIA_INT</v>
      </c>
    </row>
    <row r="843" spans="1:8" hidden="1" x14ac:dyDescent="0.25">
      <c r="A843" s="192">
        <v>202209</v>
      </c>
      <c r="B843" s="97" t="s">
        <v>468</v>
      </c>
      <c r="C843" s="97">
        <v>322</v>
      </c>
      <c r="D843" t="s">
        <v>458</v>
      </c>
      <c r="E843" s="97" t="s">
        <v>20</v>
      </c>
      <c r="F843" t="s">
        <v>18</v>
      </c>
      <c r="G843" s="5">
        <v>610.40000000000009</v>
      </c>
      <c r="H843" s="190" t="str">
        <f t="shared" si="13"/>
        <v>RIA_INT</v>
      </c>
    </row>
    <row r="844" spans="1:8" hidden="1" x14ac:dyDescent="0.25">
      <c r="A844" s="192">
        <v>202209</v>
      </c>
      <c r="B844" s="97" t="s">
        <v>468</v>
      </c>
      <c r="C844" s="97">
        <v>322</v>
      </c>
      <c r="D844" t="s">
        <v>458</v>
      </c>
      <c r="E844" s="97" t="s">
        <v>20</v>
      </c>
      <c r="F844" t="s">
        <v>16</v>
      </c>
      <c r="G844" s="5">
        <v>500254.80000000005</v>
      </c>
      <c r="H844" s="190" t="str">
        <f t="shared" si="13"/>
        <v>RIA_INT</v>
      </c>
    </row>
    <row r="845" spans="1:8" hidden="1" x14ac:dyDescent="0.25">
      <c r="A845" s="192">
        <v>202209</v>
      </c>
      <c r="B845" s="97" t="s">
        <v>468</v>
      </c>
      <c r="C845" s="97">
        <v>322</v>
      </c>
      <c r="D845" t="s">
        <v>458</v>
      </c>
      <c r="E845" s="97" t="s">
        <v>20</v>
      </c>
      <c r="F845" t="s">
        <v>14</v>
      </c>
      <c r="G845" s="5">
        <v>1596.8</v>
      </c>
      <c r="H845" s="190" t="str">
        <f t="shared" si="13"/>
        <v>RIA_INT</v>
      </c>
    </row>
    <row r="846" spans="1:8" hidden="1" x14ac:dyDescent="0.25">
      <c r="A846" s="192">
        <v>202209</v>
      </c>
      <c r="B846" s="97" t="s">
        <v>468</v>
      </c>
      <c r="C846" s="97">
        <v>322</v>
      </c>
      <c r="D846" t="s">
        <v>458</v>
      </c>
      <c r="E846" s="97" t="s">
        <v>20</v>
      </c>
      <c r="F846" t="s">
        <v>12</v>
      </c>
      <c r="G846" s="5">
        <v>416.5</v>
      </c>
      <c r="H846" s="190" t="str">
        <f t="shared" si="13"/>
        <v>RIA_INT</v>
      </c>
    </row>
    <row r="847" spans="1:8" hidden="1" x14ac:dyDescent="0.25">
      <c r="A847" s="192">
        <v>202209</v>
      </c>
      <c r="B847" s="97" t="s">
        <v>468</v>
      </c>
      <c r="C847" s="97">
        <v>322</v>
      </c>
      <c r="D847" t="s">
        <v>458</v>
      </c>
      <c r="E847" s="97" t="s">
        <v>20</v>
      </c>
      <c r="F847" t="s">
        <v>8</v>
      </c>
      <c r="G847" s="5">
        <v>1220.8000000000002</v>
      </c>
      <c r="H847" s="190" t="str">
        <f t="shared" si="13"/>
        <v>RIA_INT</v>
      </c>
    </row>
    <row r="848" spans="1:8" hidden="1" x14ac:dyDescent="0.25">
      <c r="A848" s="192">
        <v>202209</v>
      </c>
      <c r="B848" s="97" t="s">
        <v>468</v>
      </c>
      <c r="C848" s="97">
        <v>322</v>
      </c>
      <c r="D848" t="s">
        <v>458</v>
      </c>
      <c r="E848" s="97" t="s">
        <v>20</v>
      </c>
      <c r="F848" t="s">
        <v>457</v>
      </c>
      <c r="G848" s="5">
        <v>14859</v>
      </c>
      <c r="H848" s="190" t="str">
        <f t="shared" si="13"/>
        <v>RIA_INT</v>
      </c>
    </row>
    <row r="849" spans="1:8" hidden="1" x14ac:dyDescent="0.25">
      <c r="A849" s="192">
        <v>202209</v>
      </c>
      <c r="B849" s="97" t="s">
        <v>468</v>
      </c>
      <c r="C849" s="97">
        <v>322</v>
      </c>
      <c r="D849" t="s">
        <v>458</v>
      </c>
      <c r="E849" s="97" t="s">
        <v>20</v>
      </c>
      <c r="F849" t="s">
        <v>459</v>
      </c>
      <c r="G849" s="5">
        <v>4129.6000000000004</v>
      </c>
      <c r="H849" s="190" t="str">
        <f t="shared" si="13"/>
        <v>RIA_INT</v>
      </c>
    </row>
    <row r="850" spans="1:8" hidden="1" x14ac:dyDescent="0.25">
      <c r="A850" s="192">
        <v>202209</v>
      </c>
      <c r="B850" s="97" t="s">
        <v>468</v>
      </c>
      <c r="C850" s="97">
        <v>323</v>
      </c>
      <c r="D850" t="s">
        <v>458</v>
      </c>
      <c r="E850" s="97" t="s">
        <v>18</v>
      </c>
      <c r="F850" t="s">
        <v>22</v>
      </c>
      <c r="G850" s="5">
        <v>373</v>
      </c>
      <c r="H850" s="190" t="str">
        <f t="shared" si="13"/>
        <v>RIA_INT</v>
      </c>
    </row>
    <row r="851" spans="1:8" hidden="1" x14ac:dyDescent="0.25">
      <c r="A851" s="192">
        <v>202209</v>
      </c>
      <c r="B851" s="97" t="s">
        <v>468</v>
      </c>
      <c r="C851" s="97">
        <v>323</v>
      </c>
      <c r="D851" t="s">
        <v>458</v>
      </c>
      <c r="E851" s="97" t="s">
        <v>18</v>
      </c>
      <c r="F851" t="s">
        <v>20</v>
      </c>
      <c r="G851" s="5">
        <v>395.5</v>
      </c>
      <c r="H851" s="190" t="str">
        <f t="shared" si="13"/>
        <v>RIA_INT</v>
      </c>
    </row>
    <row r="852" spans="1:8" hidden="1" x14ac:dyDescent="0.25">
      <c r="A852" s="192">
        <v>202209</v>
      </c>
      <c r="B852" s="97" t="s">
        <v>468</v>
      </c>
      <c r="C852" s="97">
        <v>323</v>
      </c>
      <c r="D852" t="s">
        <v>458</v>
      </c>
      <c r="E852" s="97" t="s">
        <v>18</v>
      </c>
      <c r="F852" t="s">
        <v>18</v>
      </c>
      <c r="G852" s="5">
        <v>447546.80000000005</v>
      </c>
      <c r="H852" s="190" t="str">
        <f t="shared" si="13"/>
        <v>RIA_INT</v>
      </c>
    </row>
    <row r="853" spans="1:8" hidden="1" x14ac:dyDescent="0.25">
      <c r="A853" s="192">
        <v>202209</v>
      </c>
      <c r="B853" s="97" t="s">
        <v>468</v>
      </c>
      <c r="C853" s="97">
        <v>323</v>
      </c>
      <c r="D853" t="s">
        <v>458</v>
      </c>
      <c r="E853" s="97" t="s">
        <v>18</v>
      </c>
      <c r="F853" t="s">
        <v>14</v>
      </c>
      <c r="G853" s="5">
        <v>91525.900000000009</v>
      </c>
      <c r="H853" s="190" t="str">
        <f t="shared" si="13"/>
        <v>RIA_INT</v>
      </c>
    </row>
    <row r="854" spans="1:8" hidden="1" x14ac:dyDescent="0.25">
      <c r="A854" s="192">
        <v>202209</v>
      </c>
      <c r="B854" s="97" t="s">
        <v>468</v>
      </c>
      <c r="C854" s="97">
        <v>323</v>
      </c>
      <c r="D854" t="s">
        <v>458</v>
      </c>
      <c r="E854" s="97" t="s">
        <v>18</v>
      </c>
      <c r="F854" t="s">
        <v>12</v>
      </c>
      <c r="G854" s="5">
        <v>2160.1999999999998</v>
      </c>
      <c r="H854" s="190" t="str">
        <f t="shared" si="13"/>
        <v>RIA_INT</v>
      </c>
    </row>
    <row r="855" spans="1:8" hidden="1" x14ac:dyDescent="0.25">
      <c r="A855" s="192">
        <v>202209</v>
      </c>
      <c r="B855" s="97" t="s">
        <v>468</v>
      </c>
      <c r="C855" s="97">
        <v>324</v>
      </c>
      <c r="D855" t="s">
        <v>458</v>
      </c>
      <c r="E855" s="97" t="s">
        <v>16</v>
      </c>
      <c r="F855" t="s">
        <v>22</v>
      </c>
      <c r="G855" s="5">
        <v>395369.70000000019</v>
      </c>
      <c r="H855" s="190" t="str">
        <f t="shared" si="13"/>
        <v>RIA_INT</v>
      </c>
    </row>
    <row r="856" spans="1:8" hidden="1" x14ac:dyDescent="0.25">
      <c r="A856" s="192">
        <v>202209</v>
      </c>
      <c r="B856" s="97" t="s">
        <v>468</v>
      </c>
      <c r="C856" s="97">
        <v>324</v>
      </c>
      <c r="D856" t="s">
        <v>458</v>
      </c>
      <c r="E856" s="97" t="s">
        <v>16</v>
      </c>
      <c r="F856" t="s">
        <v>20</v>
      </c>
      <c r="G856" s="5">
        <v>1234228.6000000001</v>
      </c>
      <c r="H856" s="190" t="str">
        <f t="shared" si="13"/>
        <v>RIA_INT</v>
      </c>
    </row>
    <row r="857" spans="1:8" hidden="1" x14ac:dyDescent="0.25">
      <c r="A857" s="192">
        <v>202209</v>
      </c>
      <c r="B857" s="97" t="s">
        <v>468</v>
      </c>
      <c r="C857" s="97">
        <v>324</v>
      </c>
      <c r="D857" t="s">
        <v>458</v>
      </c>
      <c r="E857" s="97" t="s">
        <v>16</v>
      </c>
      <c r="F857" t="s">
        <v>18</v>
      </c>
      <c r="G857" s="5">
        <v>8522.9</v>
      </c>
      <c r="H857" s="190" t="str">
        <f t="shared" si="13"/>
        <v>RIA_INT</v>
      </c>
    </row>
    <row r="858" spans="1:8" hidden="1" x14ac:dyDescent="0.25">
      <c r="A858" s="192">
        <v>202209</v>
      </c>
      <c r="B858" s="97" t="s">
        <v>468</v>
      </c>
      <c r="C858" s="97">
        <v>324</v>
      </c>
      <c r="D858" t="s">
        <v>458</v>
      </c>
      <c r="E858" s="97" t="s">
        <v>16</v>
      </c>
      <c r="F858" t="s">
        <v>16</v>
      </c>
      <c r="G858" s="5">
        <v>7693859.0000000019</v>
      </c>
      <c r="H858" s="190" t="str">
        <f t="shared" si="13"/>
        <v>RIA_INT</v>
      </c>
    </row>
    <row r="859" spans="1:8" hidden="1" x14ac:dyDescent="0.25">
      <c r="A859" s="192">
        <v>202209</v>
      </c>
      <c r="B859" s="97" t="s">
        <v>468</v>
      </c>
      <c r="C859" s="97">
        <v>324</v>
      </c>
      <c r="D859" t="s">
        <v>458</v>
      </c>
      <c r="E859" s="97" t="s">
        <v>16</v>
      </c>
      <c r="F859" t="s">
        <v>14</v>
      </c>
      <c r="G859" s="5">
        <v>58526.3</v>
      </c>
      <c r="H859" s="190" t="str">
        <f t="shared" si="13"/>
        <v>RIA_INT</v>
      </c>
    </row>
    <row r="860" spans="1:8" hidden="1" x14ac:dyDescent="0.25">
      <c r="A860" s="192">
        <v>202209</v>
      </c>
      <c r="B860" s="97" t="s">
        <v>468</v>
      </c>
      <c r="C860" s="97">
        <v>324</v>
      </c>
      <c r="D860" t="s">
        <v>458</v>
      </c>
      <c r="E860" s="97" t="s">
        <v>16</v>
      </c>
      <c r="F860" t="s">
        <v>12</v>
      </c>
      <c r="G860" s="5">
        <v>130.80000000000001</v>
      </c>
      <c r="H860" s="190" t="str">
        <f t="shared" si="13"/>
        <v>RIA_INT</v>
      </c>
    </row>
    <row r="861" spans="1:8" hidden="1" x14ac:dyDescent="0.25">
      <c r="A861" s="192">
        <v>202209</v>
      </c>
      <c r="B861" s="97" t="s">
        <v>468</v>
      </c>
      <c r="C861" s="97">
        <v>325</v>
      </c>
      <c r="D861" t="s">
        <v>458</v>
      </c>
      <c r="E861" s="97" t="s">
        <v>14</v>
      </c>
      <c r="F861" t="s">
        <v>22</v>
      </c>
      <c r="G861" s="5">
        <v>4270.2</v>
      </c>
      <c r="H861" s="190" t="str">
        <f t="shared" si="13"/>
        <v>RIA_INT</v>
      </c>
    </row>
    <row r="862" spans="1:8" hidden="1" x14ac:dyDescent="0.25">
      <c r="A862" s="192">
        <v>202209</v>
      </c>
      <c r="B862" s="97" t="s">
        <v>468</v>
      </c>
      <c r="C862" s="97">
        <v>325</v>
      </c>
      <c r="D862" t="s">
        <v>458</v>
      </c>
      <c r="E862" s="97" t="s">
        <v>14</v>
      </c>
      <c r="F862" t="s">
        <v>20</v>
      </c>
      <c r="G862" s="5">
        <v>243.5</v>
      </c>
      <c r="H862" s="190" t="str">
        <f t="shared" si="13"/>
        <v>RIA_INT</v>
      </c>
    </row>
    <row r="863" spans="1:8" hidden="1" x14ac:dyDescent="0.25">
      <c r="A863" s="192">
        <v>202209</v>
      </c>
      <c r="B863" s="97" t="s">
        <v>468</v>
      </c>
      <c r="C863" s="97">
        <v>325</v>
      </c>
      <c r="D863" t="s">
        <v>458</v>
      </c>
      <c r="E863" s="97" t="s">
        <v>14</v>
      </c>
      <c r="F863" t="s">
        <v>18</v>
      </c>
      <c r="G863" s="5">
        <v>6954.9000000000005</v>
      </c>
      <c r="H863" s="190" t="str">
        <f t="shared" si="13"/>
        <v>RIA_INT</v>
      </c>
    </row>
    <row r="864" spans="1:8" hidden="1" x14ac:dyDescent="0.25">
      <c r="A864" s="192">
        <v>202209</v>
      </c>
      <c r="B864" s="97" t="s">
        <v>468</v>
      </c>
      <c r="C864" s="97">
        <v>325</v>
      </c>
      <c r="D864" t="s">
        <v>458</v>
      </c>
      <c r="E864" s="97" t="s">
        <v>14</v>
      </c>
      <c r="F864" t="s">
        <v>16</v>
      </c>
      <c r="G864" s="5">
        <v>1022.7</v>
      </c>
      <c r="H864" s="190" t="str">
        <f t="shared" si="13"/>
        <v>RIA_INT</v>
      </c>
    </row>
    <row r="865" spans="1:8" hidden="1" x14ac:dyDescent="0.25">
      <c r="A865" s="192">
        <v>202209</v>
      </c>
      <c r="B865" s="97" t="s">
        <v>468</v>
      </c>
      <c r="C865" s="97">
        <v>325</v>
      </c>
      <c r="D865" t="s">
        <v>458</v>
      </c>
      <c r="E865" s="97" t="s">
        <v>14</v>
      </c>
      <c r="F865" t="s">
        <v>14</v>
      </c>
      <c r="G865" s="5">
        <v>1882081.8000000003</v>
      </c>
      <c r="H865" s="190" t="str">
        <f t="shared" si="13"/>
        <v>RIA_INT</v>
      </c>
    </row>
    <row r="866" spans="1:8" hidden="1" x14ac:dyDescent="0.25">
      <c r="A866" s="192">
        <v>202209</v>
      </c>
      <c r="B866" s="97" t="s">
        <v>468</v>
      </c>
      <c r="C866" s="97">
        <v>325</v>
      </c>
      <c r="D866" t="s">
        <v>458</v>
      </c>
      <c r="E866" s="97" t="s">
        <v>14</v>
      </c>
      <c r="F866" t="s">
        <v>12</v>
      </c>
      <c r="G866" s="5">
        <v>210330.59999999998</v>
      </c>
      <c r="H866" s="190" t="str">
        <f t="shared" si="13"/>
        <v>RIA_INT</v>
      </c>
    </row>
    <row r="867" spans="1:8" hidden="1" x14ac:dyDescent="0.25">
      <c r="A867" s="192">
        <v>202209</v>
      </c>
      <c r="B867" s="97" t="s">
        <v>468</v>
      </c>
      <c r="C867" s="97">
        <v>325</v>
      </c>
      <c r="D867" t="s">
        <v>458</v>
      </c>
      <c r="E867" s="97" t="s">
        <v>14</v>
      </c>
      <c r="F867" t="s">
        <v>10</v>
      </c>
      <c r="G867" s="5">
        <v>1766.5</v>
      </c>
      <c r="H867" s="190" t="str">
        <f t="shared" si="13"/>
        <v>RIA_INT</v>
      </c>
    </row>
    <row r="868" spans="1:8" hidden="1" x14ac:dyDescent="0.25">
      <c r="A868" s="192">
        <v>202209</v>
      </c>
      <c r="B868" s="97" t="s">
        <v>468</v>
      </c>
      <c r="C868" s="97">
        <v>326</v>
      </c>
      <c r="D868" t="s">
        <v>458</v>
      </c>
      <c r="E868" s="97" t="s">
        <v>12</v>
      </c>
      <c r="F868" t="s">
        <v>22</v>
      </c>
      <c r="G868" s="5">
        <v>860.7</v>
      </c>
      <c r="H868" s="190" t="str">
        <f t="shared" si="13"/>
        <v>RIA_INT</v>
      </c>
    </row>
    <row r="869" spans="1:8" hidden="1" x14ac:dyDescent="0.25">
      <c r="A869" s="192">
        <v>202209</v>
      </c>
      <c r="B869" s="97" t="s">
        <v>468</v>
      </c>
      <c r="C869" s="97">
        <v>326</v>
      </c>
      <c r="D869" t="s">
        <v>458</v>
      </c>
      <c r="E869" s="97" t="s">
        <v>12</v>
      </c>
      <c r="F869" t="s">
        <v>20</v>
      </c>
      <c r="G869" s="5">
        <v>22.5</v>
      </c>
      <c r="H869" s="190" t="str">
        <f t="shared" si="13"/>
        <v>RIA_INT</v>
      </c>
    </row>
    <row r="870" spans="1:8" hidden="1" x14ac:dyDescent="0.25">
      <c r="A870" s="192">
        <v>202209</v>
      </c>
      <c r="B870" s="97" t="s">
        <v>468</v>
      </c>
      <c r="C870" s="97">
        <v>326</v>
      </c>
      <c r="D870" t="s">
        <v>458</v>
      </c>
      <c r="E870" s="97" t="s">
        <v>12</v>
      </c>
      <c r="F870" t="s">
        <v>18</v>
      </c>
      <c r="G870" s="5">
        <v>1395.3</v>
      </c>
      <c r="H870" s="190" t="str">
        <f t="shared" si="13"/>
        <v>RIA_INT</v>
      </c>
    </row>
    <row r="871" spans="1:8" hidden="1" x14ac:dyDescent="0.25">
      <c r="A871" s="192">
        <v>202209</v>
      </c>
      <c r="B871" s="97" t="s">
        <v>468</v>
      </c>
      <c r="C871" s="97">
        <v>326</v>
      </c>
      <c r="D871" t="s">
        <v>458</v>
      </c>
      <c r="E871" s="97" t="s">
        <v>12</v>
      </c>
      <c r="F871" t="s">
        <v>16</v>
      </c>
      <c r="G871" s="5">
        <v>22.5</v>
      </c>
      <c r="H871" s="190" t="str">
        <f t="shared" si="13"/>
        <v>RIA_INT</v>
      </c>
    </row>
    <row r="872" spans="1:8" hidden="1" x14ac:dyDescent="0.25">
      <c r="A872" s="192">
        <v>202209</v>
      </c>
      <c r="B872" s="97" t="s">
        <v>468</v>
      </c>
      <c r="C872" s="97">
        <v>326</v>
      </c>
      <c r="D872" t="s">
        <v>458</v>
      </c>
      <c r="E872" s="97" t="s">
        <v>12</v>
      </c>
      <c r="F872" t="s">
        <v>14</v>
      </c>
      <c r="G872" s="5">
        <v>90834.200000000012</v>
      </c>
      <c r="H872" s="190" t="str">
        <f t="shared" si="13"/>
        <v>RIA_INT</v>
      </c>
    </row>
    <row r="873" spans="1:8" hidden="1" x14ac:dyDescent="0.25">
      <c r="A873" s="192">
        <v>202209</v>
      </c>
      <c r="B873" s="97" t="s">
        <v>468</v>
      </c>
      <c r="C873" s="97">
        <v>326</v>
      </c>
      <c r="D873" t="s">
        <v>458</v>
      </c>
      <c r="E873" s="97" t="s">
        <v>12</v>
      </c>
      <c r="F873" t="s">
        <v>12</v>
      </c>
      <c r="G873" s="5">
        <v>1483815.7000000002</v>
      </c>
      <c r="H873" s="190" t="str">
        <f t="shared" si="13"/>
        <v>RIA_INT</v>
      </c>
    </row>
    <row r="874" spans="1:8" hidden="1" x14ac:dyDescent="0.25">
      <c r="A874" s="192">
        <v>202209</v>
      </c>
      <c r="B874" s="97" t="s">
        <v>468</v>
      </c>
      <c r="C874" s="97">
        <v>326</v>
      </c>
      <c r="D874" t="s">
        <v>458</v>
      </c>
      <c r="E874" s="97" t="s">
        <v>12</v>
      </c>
      <c r="F874" t="s">
        <v>10</v>
      </c>
      <c r="G874" s="5">
        <v>36507.599999999991</v>
      </c>
      <c r="H874" s="190" t="str">
        <f t="shared" si="13"/>
        <v>RIA_INT</v>
      </c>
    </row>
    <row r="875" spans="1:8" hidden="1" x14ac:dyDescent="0.25">
      <c r="A875" s="192">
        <v>202209</v>
      </c>
      <c r="B875" s="97" t="s">
        <v>468</v>
      </c>
      <c r="C875" s="97">
        <v>326</v>
      </c>
      <c r="D875" t="s">
        <v>458</v>
      </c>
      <c r="E875" s="97" t="s">
        <v>12</v>
      </c>
      <c r="F875" t="s">
        <v>8</v>
      </c>
      <c r="G875" s="5">
        <v>559.5</v>
      </c>
      <c r="H875" s="190" t="str">
        <f t="shared" si="13"/>
        <v>RIA_INT</v>
      </c>
    </row>
    <row r="876" spans="1:8" hidden="1" x14ac:dyDescent="0.25">
      <c r="A876" s="192">
        <v>202209</v>
      </c>
      <c r="B876" s="97" t="s">
        <v>468</v>
      </c>
      <c r="C876" s="97">
        <v>326</v>
      </c>
      <c r="D876" t="s">
        <v>458</v>
      </c>
      <c r="E876" s="97" t="s">
        <v>12</v>
      </c>
      <c r="F876" t="s">
        <v>459</v>
      </c>
      <c r="G876" s="5">
        <v>842.8</v>
      </c>
      <c r="H876" s="190" t="str">
        <f t="shared" si="13"/>
        <v>RIA_INT</v>
      </c>
    </row>
    <row r="877" spans="1:8" hidden="1" x14ac:dyDescent="0.25">
      <c r="A877" s="192">
        <v>202209</v>
      </c>
      <c r="B877" s="97" t="s">
        <v>468</v>
      </c>
      <c r="C877" s="97">
        <v>327</v>
      </c>
      <c r="D877" t="s">
        <v>456</v>
      </c>
      <c r="E877" s="97" t="s">
        <v>10</v>
      </c>
      <c r="F877" t="s">
        <v>22</v>
      </c>
      <c r="G877" s="5">
        <v>1007.5</v>
      </c>
      <c r="H877" s="190" t="str">
        <f t="shared" si="13"/>
        <v>RIA_INT</v>
      </c>
    </row>
    <row r="878" spans="1:8" hidden="1" x14ac:dyDescent="0.25">
      <c r="A878" s="192">
        <v>202209</v>
      </c>
      <c r="B878" s="97" t="s">
        <v>468</v>
      </c>
      <c r="C878" s="97">
        <v>327</v>
      </c>
      <c r="D878" t="s">
        <v>456</v>
      </c>
      <c r="E878" s="97" t="s">
        <v>10</v>
      </c>
      <c r="F878" t="s">
        <v>12</v>
      </c>
      <c r="G878" s="5">
        <v>507.4</v>
      </c>
      <c r="H878" s="190" t="str">
        <f t="shared" si="13"/>
        <v>RIA_INT</v>
      </c>
    </row>
    <row r="879" spans="1:8" hidden="1" x14ac:dyDescent="0.25">
      <c r="A879" s="192">
        <v>202209</v>
      </c>
      <c r="B879" s="97" t="s">
        <v>468</v>
      </c>
      <c r="C879" s="97">
        <v>327</v>
      </c>
      <c r="D879" t="s">
        <v>456</v>
      </c>
      <c r="E879" s="97" t="s">
        <v>10</v>
      </c>
      <c r="F879" t="s">
        <v>10</v>
      </c>
      <c r="G879" s="5">
        <v>62187.9</v>
      </c>
      <c r="H879" s="190" t="str">
        <f t="shared" si="13"/>
        <v>RIA_INT</v>
      </c>
    </row>
    <row r="880" spans="1:8" hidden="1" x14ac:dyDescent="0.25">
      <c r="A880" s="192">
        <v>202209</v>
      </c>
      <c r="B880" s="97" t="s">
        <v>468</v>
      </c>
      <c r="C880" s="97">
        <v>327</v>
      </c>
      <c r="D880" t="s">
        <v>458</v>
      </c>
      <c r="E880" s="97" t="s">
        <v>10</v>
      </c>
      <c r="F880" t="s">
        <v>22</v>
      </c>
      <c r="G880" s="5">
        <v>12920.199999999999</v>
      </c>
      <c r="H880" s="190" t="str">
        <f t="shared" si="13"/>
        <v>RIA_INT</v>
      </c>
    </row>
    <row r="881" spans="1:8" hidden="1" x14ac:dyDescent="0.25">
      <c r="A881" s="192">
        <v>202209</v>
      </c>
      <c r="B881" s="97" t="s">
        <v>468</v>
      </c>
      <c r="C881" s="97">
        <v>327</v>
      </c>
      <c r="D881" t="s">
        <v>458</v>
      </c>
      <c r="E881" s="97" t="s">
        <v>10</v>
      </c>
      <c r="F881" t="s">
        <v>16</v>
      </c>
      <c r="G881" s="5">
        <v>810.5</v>
      </c>
      <c r="H881" s="190" t="str">
        <f t="shared" si="13"/>
        <v>RIA_INT</v>
      </c>
    </row>
    <row r="882" spans="1:8" hidden="1" x14ac:dyDescent="0.25">
      <c r="A882" s="192">
        <v>202209</v>
      </c>
      <c r="B882" s="97" t="s">
        <v>468</v>
      </c>
      <c r="C882" s="97">
        <v>327</v>
      </c>
      <c r="D882" t="s">
        <v>458</v>
      </c>
      <c r="E882" s="97" t="s">
        <v>10</v>
      </c>
      <c r="F882" t="s">
        <v>14</v>
      </c>
      <c r="G882" s="5">
        <v>1666</v>
      </c>
      <c r="H882" s="190" t="str">
        <f t="shared" si="13"/>
        <v>RIA_INT</v>
      </c>
    </row>
    <row r="883" spans="1:8" hidden="1" x14ac:dyDescent="0.25">
      <c r="A883" s="192">
        <v>202209</v>
      </c>
      <c r="B883" s="97" t="s">
        <v>468</v>
      </c>
      <c r="C883" s="97">
        <v>327</v>
      </c>
      <c r="D883" t="s">
        <v>458</v>
      </c>
      <c r="E883" s="97" t="s">
        <v>10</v>
      </c>
      <c r="F883" t="s">
        <v>12</v>
      </c>
      <c r="G883" s="5">
        <v>25996.299999999996</v>
      </c>
      <c r="H883" s="190" t="str">
        <f t="shared" si="13"/>
        <v>RIA_INT</v>
      </c>
    </row>
    <row r="884" spans="1:8" hidden="1" x14ac:dyDescent="0.25">
      <c r="A884" s="192">
        <v>202209</v>
      </c>
      <c r="B884" s="97" t="s">
        <v>468</v>
      </c>
      <c r="C884" s="97">
        <v>327</v>
      </c>
      <c r="D884" t="s">
        <v>458</v>
      </c>
      <c r="E884" s="97" t="s">
        <v>10</v>
      </c>
      <c r="F884" t="s">
        <v>10</v>
      </c>
      <c r="G884" s="5">
        <v>3133376.6</v>
      </c>
      <c r="H884" s="190" t="str">
        <f t="shared" si="13"/>
        <v>RIA_INT</v>
      </c>
    </row>
    <row r="885" spans="1:8" hidden="1" x14ac:dyDescent="0.25">
      <c r="A885" s="192">
        <v>202209</v>
      </c>
      <c r="B885" s="97" t="s">
        <v>468</v>
      </c>
      <c r="C885" s="97">
        <v>328</v>
      </c>
      <c r="D885" t="s">
        <v>456</v>
      </c>
      <c r="E885" s="97" t="s">
        <v>8</v>
      </c>
      <c r="F885" t="s">
        <v>22</v>
      </c>
      <c r="G885" s="5">
        <v>23484</v>
      </c>
      <c r="H885" s="190" t="str">
        <f t="shared" si="13"/>
        <v>RIA_INT</v>
      </c>
    </row>
    <row r="886" spans="1:8" hidden="1" x14ac:dyDescent="0.25">
      <c r="A886" s="192">
        <v>202209</v>
      </c>
      <c r="B886" s="97" t="s">
        <v>468</v>
      </c>
      <c r="C886" s="97">
        <v>328</v>
      </c>
      <c r="D886" t="s">
        <v>456</v>
      </c>
      <c r="E886" s="97" t="s">
        <v>8</v>
      </c>
      <c r="F886" t="s">
        <v>14</v>
      </c>
      <c r="G886" s="5">
        <v>456</v>
      </c>
      <c r="H886" s="190" t="str">
        <f t="shared" si="13"/>
        <v>RIA_INT</v>
      </c>
    </row>
    <row r="887" spans="1:8" hidden="1" x14ac:dyDescent="0.25">
      <c r="A887" s="192">
        <v>202209</v>
      </c>
      <c r="B887" s="97" t="s">
        <v>468</v>
      </c>
      <c r="C887" s="97">
        <v>328</v>
      </c>
      <c r="D887" t="s">
        <v>456</v>
      </c>
      <c r="E887" s="97" t="s">
        <v>8</v>
      </c>
      <c r="F887" t="s">
        <v>8</v>
      </c>
      <c r="G887" s="5">
        <v>971168.70000000007</v>
      </c>
      <c r="H887" s="190" t="str">
        <f t="shared" si="13"/>
        <v>RIA_INT</v>
      </c>
    </row>
    <row r="888" spans="1:8" hidden="1" x14ac:dyDescent="0.25">
      <c r="A888" s="192">
        <v>202209</v>
      </c>
      <c r="B888" s="97" t="s">
        <v>468</v>
      </c>
      <c r="C888" s="97">
        <v>328</v>
      </c>
      <c r="D888" t="s">
        <v>458</v>
      </c>
      <c r="E888" s="97" t="s">
        <v>8</v>
      </c>
      <c r="F888" t="s">
        <v>22</v>
      </c>
      <c r="G888" s="5">
        <v>11443.9</v>
      </c>
      <c r="H888" s="190" t="str">
        <f t="shared" si="13"/>
        <v>RIA_INT</v>
      </c>
    </row>
    <row r="889" spans="1:8" hidden="1" x14ac:dyDescent="0.25">
      <c r="A889" s="192">
        <v>202209</v>
      </c>
      <c r="B889" s="97" t="s">
        <v>468</v>
      </c>
      <c r="C889" s="97">
        <v>328</v>
      </c>
      <c r="D889" t="s">
        <v>458</v>
      </c>
      <c r="E889" s="97" t="s">
        <v>8</v>
      </c>
      <c r="F889" t="s">
        <v>16</v>
      </c>
      <c r="G889" s="5">
        <v>545.70000000000005</v>
      </c>
      <c r="H889" s="190" t="str">
        <f t="shared" si="13"/>
        <v>RIA_INT</v>
      </c>
    </row>
    <row r="890" spans="1:8" hidden="1" x14ac:dyDescent="0.25">
      <c r="A890" s="192">
        <v>202209</v>
      </c>
      <c r="B890" s="185" t="s">
        <v>468</v>
      </c>
      <c r="C890" s="97">
        <v>328</v>
      </c>
      <c r="D890" t="s">
        <v>458</v>
      </c>
      <c r="E890" s="97" t="s">
        <v>8</v>
      </c>
      <c r="F890" t="s">
        <v>8</v>
      </c>
      <c r="G890" s="5">
        <v>1264996.7500000002</v>
      </c>
      <c r="H890" s="190" t="str">
        <f t="shared" si="13"/>
        <v>RIA_INT</v>
      </c>
    </row>
    <row r="891" spans="1:8" hidden="1" x14ac:dyDescent="0.25">
      <c r="A891" s="192">
        <v>202209</v>
      </c>
      <c r="B891" s="97" t="s">
        <v>45</v>
      </c>
      <c r="C891" s="97">
        <v>321</v>
      </c>
      <c r="D891" t="s">
        <v>456</v>
      </c>
      <c r="E891" s="97" t="s">
        <v>22</v>
      </c>
      <c r="F891" t="s">
        <v>22</v>
      </c>
      <c r="G891" s="5">
        <v>16986742.500000004</v>
      </c>
      <c r="H891" s="190" t="str">
        <f t="shared" si="13"/>
        <v>RSA</v>
      </c>
    </row>
    <row r="892" spans="1:8" hidden="1" x14ac:dyDescent="0.25">
      <c r="A892" s="192">
        <v>202209</v>
      </c>
      <c r="B892" s="97" t="s">
        <v>45</v>
      </c>
      <c r="C892" s="97">
        <v>321</v>
      </c>
      <c r="D892" t="s">
        <v>456</v>
      </c>
      <c r="E892" s="97" t="s">
        <v>22</v>
      </c>
      <c r="F892" t="s">
        <v>20</v>
      </c>
      <c r="G892" s="5">
        <v>109550.10000000002</v>
      </c>
      <c r="H892" s="190" t="str">
        <f t="shared" si="13"/>
        <v>RSA</v>
      </c>
    </row>
    <row r="893" spans="1:8" hidden="1" x14ac:dyDescent="0.25">
      <c r="A893" s="192">
        <v>202209</v>
      </c>
      <c r="B893" s="97" t="s">
        <v>45</v>
      </c>
      <c r="C893" s="97">
        <v>321</v>
      </c>
      <c r="D893" t="s">
        <v>456</v>
      </c>
      <c r="E893" s="97" t="s">
        <v>22</v>
      </c>
      <c r="F893" t="s">
        <v>16</v>
      </c>
      <c r="G893" s="5">
        <v>174341.80000000008</v>
      </c>
      <c r="H893" s="190" t="str">
        <f t="shared" si="13"/>
        <v>RSA</v>
      </c>
    </row>
    <row r="894" spans="1:8" hidden="1" x14ac:dyDescent="0.25">
      <c r="A894" s="192">
        <v>202209</v>
      </c>
      <c r="B894" s="97" t="s">
        <v>45</v>
      </c>
      <c r="C894" s="97">
        <v>321</v>
      </c>
      <c r="D894" t="s">
        <v>456</v>
      </c>
      <c r="E894" s="97" t="s">
        <v>22</v>
      </c>
      <c r="F894" t="s">
        <v>14</v>
      </c>
      <c r="G894" s="5">
        <v>37230.5</v>
      </c>
      <c r="H894" s="190" t="str">
        <f t="shared" si="13"/>
        <v>RSA</v>
      </c>
    </row>
    <row r="895" spans="1:8" hidden="1" x14ac:dyDescent="0.25">
      <c r="A895" s="192">
        <v>202209</v>
      </c>
      <c r="B895" s="97" t="s">
        <v>45</v>
      </c>
      <c r="C895" s="97">
        <v>321</v>
      </c>
      <c r="D895" t="s">
        <v>456</v>
      </c>
      <c r="E895" s="97" t="s">
        <v>22</v>
      </c>
      <c r="F895" t="s">
        <v>12</v>
      </c>
      <c r="G895" s="5">
        <v>11329.5</v>
      </c>
      <c r="H895" s="190" t="str">
        <f t="shared" si="13"/>
        <v>RSA</v>
      </c>
    </row>
    <row r="896" spans="1:8" hidden="1" x14ac:dyDescent="0.25">
      <c r="A896" s="192">
        <v>202209</v>
      </c>
      <c r="B896" s="97" t="s">
        <v>45</v>
      </c>
      <c r="C896" s="97">
        <v>321</v>
      </c>
      <c r="D896" t="s">
        <v>456</v>
      </c>
      <c r="E896" s="97" t="s">
        <v>22</v>
      </c>
      <c r="F896" t="s">
        <v>10</v>
      </c>
      <c r="G896" s="5">
        <v>29157.8</v>
      </c>
      <c r="H896" s="190" t="str">
        <f t="shared" si="13"/>
        <v>RSA</v>
      </c>
    </row>
    <row r="897" spans="1:8" hidden="1" x14ac:dyDescent="0.25">
      <c r="A897" s="192">
        <v>202209</v>
      </c>
      <c r="B897" s="97" t="s">
        <v>45</v>
      </c>
      <c r="C897" s="97">
        <v>321</v>
      </c>
      <c r="D897" t="s">
        <v>456</v>
      </c>
      <c r="E897" s="97" t="s">
        <v>22</v>
      </c>
      <c r="F897" t="s">
        <v>8</v>
      </c>
      <c r="G897" s="5">
        <v>115885.59999999999</v>
      </c>
      <c r="H897" s="190" t="str">
        <f t="shared" si="13"/>
        <v>RSA</v>
      </c>
    </row>
    <row r="898" spans="1:8" hidden="1" x14ac:dyDescent="0.25">
      <c r="A898" s="192">
        <v>202209</v>
      </c>
      <c r="B898" s="97" t="s">
        <v>45</v>
      </c>
      <c r="C898" s="97">
        <v>321</v>
      </c>
      <c r="D898" t="s">
        <v>458</v>
      </c>
      <c r="E898" s="97" t="s">
        <v>22</v>
      </c>
      <c r="F898" t="s">
        <v>22</v>
      </c>
      <c r="G898" s="5">
        <v>147919503.39999983</v>
      </c>
      <c r="H898" s="190" t="str">
        <f t="shared" ref="H898:H961" si="14">VLOOKUP(B898,N:O,2,FALSE)</f>
        <v>RSA</v>
      </c>
    </row>
    <row r="899" spans="1:8" hidden="1" x14ac:dyDescent="0.25">
      <c r="A899" s="192">
        <v>202209</v>
      </c>
      <c r="B899" s="97" t="s">
        <v>45</v>
      </c>
      <c r="C899" s="97">
        <v>321</v>
      </c>
      <c r="D899" t="s">
        <v>458</v>
      </c>
      <c r="E899" s="97" t="s">
        <v>22</v>
      </c>
      <c r="F899" t="s">
        <v>20</v>
      </c>
      <c r="G899" s="5">
        <v>2765054.8000000082</v>
      </c>
      <c r="H899" s="190" t="str">
        <f t="shared" si="14"/>
        <v>RSA</v>
      </c>
    </row>
    <row r="900" spans="1:8" hidden="1" x14ac:dyDescent="0.25">
      <c r="A900" s="192">
        <v>202209</v>
      </c>
      <c r="B900" s="97" t="s">
        <v>45</v>
      </c>
      <c r="C900" s="97">
        <v>321</v>
      </c>
      <c r="D900" t="s">
        <v>458</v>
      </c>
      <c r="E900" s="97" t="s">
        <v>22</v>
      </c>
      <c r="F900" t="s">
        <v>18</v>
      </c>
      <c r="G900" s="5">
        <v>148691.80000000005</v>
      </c>
      <c r="H900" s="190" t="str">
        <f t="shared" si="14"/>
        <v>RSA</v>
      </c>
    </row>
    <row r="901" spans="1:8" hidden="1" x14ac:dyDescent="0.25">
      <c r="A901" s="192">
        <v>202209</v>
      </c>
      <c r="B901" s="97" t="s">
        <v>45</v>
      </c>
      <c r="C901" s="97">
        <v>321</v>
      </c>
      <c r="D901" t="s">
        <v>458</v>
      </c>
      <c r="E901" s="97" t="s">
        <v>22</v>
      </c>
      <c r="F901" t="s">
        <v>16</v>
      </c>
      <c r="G901" s="5">
        <v>4967251.7</v>
      </c>
      <c r="H901" s="190" t="str">
        <f t="shared" si="14"/>
        <v>RSA</v>
      </c>
    </row>
    <row r="902" spans="1:8" hidden="1" x14ac:dyDescent="0.25">
      <c r="A902" s="192">
        <v>202209</v>
      </c>
      <c r="B902" s="97" t="s">
        <v>45</v>
      </c>
      <c r="C902" s="97">
        <v>321</v>
      </c>
      <c r="D902" t="s">
        <v>458</v>
      </c>
      <c r="E902" s="97" t="s">
        <v>22</v>
      </c>
      <c r="F902" t="s">
        <v>14</v>
      </c>
      <c r="G902" s="5">
        <v>575032.79999999958</v>
      </c>
      <c r="H902" s="190" t="str">
        <f t="shared" si="14"/>
        <v>RSA</v>
      </c>
    </row>
    <row r="903" spans="1:8" hidden="1" x14ac:dyDescent="0.25">
      <c r="A903" s="192">
        <v>202209</v>
      </c>
      <c r="B903" s="97" t="s">
        <v>45</v>
      </c>
      <c r="C903" s="97">
        <v>321</v>
      </c>
      <c r="D903" t="s">
        <v>458</v>
      </c>
      <c r="E903" s="97" t="s">
        <v>22</v>
      </c>
      <c r="F903" t="s">
        <v>12</v>
      </c>
      <c r="G903" s="5">
        <v>229094.00000000012</v>
      </c>
      <c r="H903" s="190" t="str">
        <f t="shared" si="14"/>
        <v>RSA</v>
      </c>
    </row>
    <row r="904" spans="1:8" hidden="1" x14ac:dyDescent="0.25">
      <c r="A904" s="192">
        <v>202209</v>
      </c>
      <c r="B904" s="97" t="s">
        <v>45</v>
      </c>
      <c r="C904" s="97">
        <v>321</v>
      </c>
      <c r="D904" t="s">
        <v>458</v>
      </c>
      <c r="E904" s="97" t="s">
        <v>22</v>
      </c>
      <c r="F904" t="s">
        <v>10</v>
      </c>
      <c r="G904" s="5">
        <v>345081.19999999995</v>
      </c>
      <c r="H904" s="190" t="str">
        <f t="shared" si="14"/>
        <v>RSA</v>
      </c>
    </row>
    <row r="905" spans="1:8" hidden="1" x14ac:dyDescent="0.25">
      <c r="A905" s="192">
        <v>202209</v>
      </c>
      <c r="B905" s="97" t="s">
        <v>45</v>
      </c>
      <c r="C905" s="97">
        <v>321</v>
      </c>
      <c r="D905" t="s">
        <v>458</v>
      </c>
      <c r="E905" s="97" t="s">
        <v>22</v>
      </c>
      <c r="F905" t="s">
        <v>8</v>
      </c>
      <c r="G905" s="5">
        <v>1115138.7999999991</v>
      </c>
      <c r="H905" s="190" t="str">
        <f t="shared" si="14"/>
        <v>RSA</v>
      </c>
    </row>
    <row r="906" spans="1:8" hidden="1" x14ac:dyDescent="0.25">
      <c r="A906" s="192">
        <v>202209</v>
      </c>
      <c r="B906" s="97" t="s">
        <v>45</v>
      </c>
      <c r="C906" s="97">
        <v>321</v>
      </c>
      <c r="D906" t="s">
        <v>458</v>
      </c>
      <c r="E906" s="97" t="s">
        <v>22</v>
      </c>
      <c r="F906" t="s">
        <v>457</v>
      </c>
      <c r="G906" s="5">
        <v>2739</v>
      </c>
      <c r="H906" s="190" t="str">
        <f t="shared" si="14"/>
        <v>RSA</v>
      </c>
    </row>
    <row r="907" spans="1:8" hidden="1" x14ac:dyDescent="0.25">
      <c r="A907" s="192">
        <v>202209</v>
      </c>
      <c r="B907" s="97" t="s">
        <v>45</v>
      </c>
      <c r="C907" s="97">
        <v>321</v>
      </c>
      <c r="D907" t="s">
        <v>220</v>
      </c>
      <c r="E907" s="97" t="s">
        <v>152</v>
      </c>
      <c r="F907" t="s">
        <v>22</v>
      </c>
      <c r="G907" s="5">
        <v>1451452.6000000003</v>
      </c>
      <c r="H907" s="190" t="str">
        <f t="shared" si="14"/>
        <v>RSA</v>
      </c>
    </row>
    <row r="908" spans="1:8" hidden="1" x14ac:dyDescent="0.25">
      <c r="A908" s="192">
        <v>202209</v>
      </c>
      <c r="B908" s="97" t="s">
        <v>45</v>
      </c>
      <c r="C908" s="97">
        <v>321</v>
      </c>
      <c r="D908" t="s">
        <v>220</v>
      </c>
      <c r="E908" s="97" t="s">
        <v>152</v>
      </c>
      <c r="F908" t="s">
        <v>20</v>
      </c>
      <c r="G908" s="5">
        <v>64612.4</v>
      </c>
      <c r="H908" s="190" t="str">
        <f t="shared" si="14"/>
        <v>RSA</v>
      </c>
    </row>
    <row r="909" spans="1:8" hidden="1" x14ac:dyDescent="0.25">
      <c r="A909" s="192">
        <v>202209</v>
      </c>
      <c r="B909" s="97" t="s">
        <v>45</v>
      </c>
      <c r="C909" s="97">
        <v>321</v>
      </c>
      <c r="D909" t="s">
        <v>220</v>
      </c>
      <c r="E909" s="97" t="s">
        <v>152</v>
      </c>
      <c r="F909" t="s">
        <v>16</v>
      </c>
      <c r="G909" s="5">
        <v>327878</v>
      </c>
      <c r="H909" s="190" t="str">
        <f t="shared" si="14"/>
        <v>RSA</v>
      </c>
    </row>
    <row r="910" spans="1:8" hidden="1" x14ac:dyDescent="0.25">
      <c r="A910" s="192">
        <v>202209</v>
      </c>
      <c r="B910" s="97" t="s">
        <v>45</v>
      </c>
      <c r="C910" s="97">
        <v>321</v>
      </c>
      <c r="D910" t="s">
        <v>220</v>
      </c>
      <c r="E910" s="97" t="s">
        <v>152</v>
      </c>
      <c r="F910" t="s">
        <v>10</v>
      </c>
      <c r="G910" s="5">
        <v>12169.5</v>
      </c>
      <c r="H910" s="190" t="str">
        <f t="shared" si="14"/>
        <v>RSA</v>
      </c>
    </row>
    <row r="911" spans="1:8" hidden="1" x14ac:dyDescent="0.25">
      <c r="A911" s="192">
        <v>202209</v>
      </c>
      <c r="B911" s="97" t="s">
        <v>45</v>
      </c>
      <c r="C911" s="97">
        <v>322</v>
      </c>
      <c r="D911" t="s">
        <v>456</v>
      </c>
      <c r="E911" s="97" t="s">
        <v>20</v>
      </c>
      <c r="F911" t="s">
        <v>22</v>
      </c>
      <c r="G911" s="5">
        <v>66441.2</v>
      </c>
      <c r="H911" s="190" t="str">
        <f t="shared" si="14"/>
        <v>RSA</v>
      </c>
    </row>
    <row r="912" spans="1:8" hidden="1" x14ac:dyDescent="0.25">
      <c r="A912" s="192">
        <v>202209</v>
      </c>
      <c r="B912" s="97" t="s">
        <v>45</v>
      </c>
      <c r="C912" s="97">
        <v>322</v>
      </c>
      <c r="D912" t="s">
        <v>456</v>
      </c>
      <c r="E912" s="97" t="s">
        <v>20</v>
      </c>
      <c r="F912" t="s">
        <v>20</v>
      </c>
      <c r="G912" s="5">
        <v>2939234.2000000007</v>
      </c>
      <c r="H912" s="190" t="str">
        <f t="shared" si="14"/>
        <v>RSA</v>
      </c>
    </row>
    <row r="913" spans="1:8" hidden="1" x14ac:dyDescent="0.25">
      <c r="A913" s="192">
        <v>202209</v>
      </c>
      <c r="B913" s="97" t="s">
        <v>45</v>
      </c>
      <c r="C913" s="97">
        <v>322</v>
      </c>
      <c r="D913" t="s">
        <v>456</v>
      </c>
      <c r="E913" s="97" t="s">
        <v>20</v>
      </c>
      <c r="F913" t="s">
        <v>16</v>
      </c>
      <c r="G913" s="5">
        <v>29009.4</v>
      </c>
      <c r="H913" s="190" t="str">
        <f t="shared" si="14"/>
        <v>RSA</v>
      </c>
    </row>
    <row r="914" spans="1:8" hidden="1" x14ac:dyDescent="0.25">
      <c r="A914" s="192">
        <v>202209</v>
      </c>
      <c r="B914" s="97" t="s">
        <v>45</v>
      </c>
      <c r="C914" s="97">
        <v>322</v>
      </c>
      <c r="D914" t="s">
        <v>456</v>
      </c>
      <c r="E914" s="97" t="s">
        <v>20</v>
      </c>
      <c r="F914" t="s">
        <v>8</v>
      </c>
      <c r="G914" s="5">
        <v>8408.4</v>
      </c>
      <c r="H914" s="190" t="str">
        <f t="shared" si="14"/>
        <v>RSA</v>
      </c>
    </row>
    <row r="915" spans="1:8" hidden="1" x14ac:dyDescent="0.25">
      <c r="A915" s="192">
        <v>202209</v>
      </c>
      <c r="B915" s="97" t="s">
        <v>45</v>
      </c>
      <c r="C915" s="97">
        <v>322</v>
      </c>
      <c r="D915" t="s">
        <v>458</v>
      </c>
      <c r="E915" s="97" t="s">
        <v>20</v>
      </c>
      <c r="F915" t="s">
        <v>22</v>
      </c>
      <c r="G915" s="5">
        <v>8270917.0999999801</v>
      </c>
      <c r="H915" s="190" t="str">
        <f t="shared" si="14"/>
        <v>RSA</v>
      </c>
    </row>
    <row r="916" spans="1:8" hidden="1" x14ac:dyDescent="0.25">
      <c r="A916" s="192">
        <v>202209</v>
      </c>
      <c r="B916" s="97" t="s">
        <v>45</v>
      </c>
      <c r="C916" s="97">
        <v>322</v>
      </c>
      <c r="D916" t="s">
        <v>458</v>
      </c>
      <c r="E916" s="97" t="s">
        <v>20</v>
      </c>
      <c r="F916" t="s">
        <v>20</v>
      </c>
      <c r="G916" s="5">
        <v>79060939.300000072</v>
      </c>
      <c r="H916" s="190" t="str">
        <f t="shared" si="14"/>
        <v>RSA</v>
      </c>
    </row>
    <row r="917" spans="1:8" hidden="1" x14ac:dyDescent="0.25">
      <c r="A917" s="192">
        <v>202209</v>
      </c>
      <c r="B917" s="97" t="s">
        <v>45</v>
      </c>
      <c r="C917" s="97">
        <v>322</v>
      </c>
      <c r="D917" t="s">
        <v>458</v>
      </c>
      <c r="E917" s="97" t="s">
        <v>20</v>
      </c>
      <c r="F917" t="s">
        <v>18</v>
      </c>
      <c r="G917" s="5">
        <v>446094.69999999995</v>
      </c>
      <c r="H917" s="190" t="str">
        <f t="shared" si="14"/>
        <v>RSA</v>
      </c>
    </row>
    <row r="918" spans="1:8" hidden="1" x14ac:dyDescent="0.25">
      <c r="A918" s="192">
        <v>202209</v>
      </c>
      <c r="B918" s="97" t="s">
        <v>45</v>
      </c>
      <c r="C918" s="97">
        <v>322</v>
      </c>
      <c r="D918" t="s">
        <v>458</v>
      </c>
      <c r="E918" s="97" t="s">
        <v>20</v>
      </c>
      <c r="F918" t="s">
        <v>16</v>
      </c>
      <c r="G918" s="5">
        <v>5600471.1999999993</v>
      </c>
      <c r="H918" s="190" t="str">
        <f t="shared" si="14"/>
        <v>RSA</v>
      </c>
    </row>
    <row r="919" spans="1:8" hidden="1" x14ac:dyDescent="0.25">
      <c r="A919" s="192">
        <v>202209</v>
      </c>
      <c r="B919" s="97" t="s">
        <v>45</v>
      </c>
      <c r="C919" s="97">
        <v>322</v>
      </c>
      <c r="D919" t="s">
        <v>458</v>
      </c>
      <c r="E919" s="97" t="s">
        <v>20</v>
      </c>
      <c r="F919" t="s">
        <v>14</v>
      </c>
      <c r="G919" s="5">
        <v>229386.30000000013</v>
      </c>
      <c r="H919" s="190" t="str">
        <f t="shared" si="14"/>
        <v>RSA</v>
      </c>
    </row>
    <row r="920" spans="1:8" hidden="1" x14ac:dyDescent="0.25">
      <c r="A920" s="192">
        <v>202209</v>
      </c>
      <c r="B920" s="97" t="s">
        <v>45</v>
      </c>
      <c r="C920" s="97">
        <v>322</v>
      </c>
      <c r="D920" t="s">
        <v>458</v>
      </c>
      <c r="E920" s="97" t="s">
        <v>20</v>
      </c>
      <c r="F920" t="s">
        <v>12</v>
      </c>
      <c r="G920" s="5">
        <v>69957.5</v>
      </c>
      <c r="H920" s="190" t="str">
        <f t="shared" si="14"/>
        <v>RSA</v>
      </c>
    </row>
    <row r="921" spans="1:8" hidden="1" x14ac:dyDescent="0.25">
      <c r="A921" s="192">
        <v>202209</v>
      </c>
      <c r="B921" s="97" t="s">
        <v>45</v>
      </c>
      <c r="C921" s="97">
        <v>322</v>
      </c>
      <c r="D921" t="s">
        <v>458</v>
      </c>
      <c r="E921" s="97" t="s">
        <v>20</v>
      </c>
      <c r="F921" t="s">
        <v>10</v>
      </c>
      <c r="G921" s="5">
        <v>84355.000000000015</v>
      </c>
      <c r="H921" s="190" t="str">
        <f t="shared" si="14"/>
        <v>RSA</v>
      </c>
    </row>
    <row r="922" spans="1:8" hidden="1" x14ac:dyDescent="0.25">
      <c r="A922" s="192">
        <v>202209</v>
      </c>
      <c r="B922" s="97" t="s">
        <v>45</v>
      </c>
      <c r="C922" s="97">
        <v>322</v>
      </c>
      <c r="D922" t="s">
        <v>458</v>
      </c>
      <c r="E922" s="97" t="s">
        <v>20</v>
      </c>
      <c r="F922" t="s">
        <v>8</v>
      </c>
      <c r="G922" s="5">
        <v>101584.7</v>
      </c>
      <c r="H922" s="190" t="str">
        <f t="shared" si="14"/>
        <v>RSA</v>
      </c>
    </row>
    <row r="923" spans="1:8" hidden="1" x14ac:dyDescent="0.25">
      <c r="A923" s="192">
        <v>202209</v>
      </c>
      <c r="B923" s="97" t="s">
        <v>45</v>
      </c>
      <c r="C923" s="97">
        <v>322</v>
      </c>
      <c r="D923" t="s">
        <v>458</v>
      </c>
      <c r="E923" s="97" t="s">
        <v>20</v>
      </c>
      <c r="F923" t="s">
        <v>457</v>
      </c>
      <c r="G923" s="5">
        <v>33903.1</v>
      </c>
      <c r="H923" s="190" t="str">
        <f t="shared" si="14"/>
        <v>RSA</v>
      </c>
    </row>
    <row r="924" spans="1:8" hidden="1" x14ac:dyDescent="0.25">
      <c r="A924" s="192">
        <v>202209</v>
      </c>
      <c r="B924" s="97" t="s">
        <v>45</v>
      </c>
      <c r="C924" s="97">
        <v>323</v>
      </c>
      <c r="D924" t="s">
        <v>456</v>
      </c>
      <c r="E924" s="97" t="s">
        <v>18</v>
      </c>
      <c r="F924" t="s">
        <v>22</v>
      </c>
      <c r="G924" s="5">
        <v>13545</v>
      </c>
      <c r="H924" s="190" t="str">
        <f t="shared" si="14"/>
        <v>RSA</v>
      </c>
    </row>
    <row r="925" spans="1:8" hidden="1" x14ac:dyDescent="0.25">
      <c r="A925" s="192">
        <v>202209</v>
      </c>
      <c r="B925" s="97" t="s">
        <v>45</v>
      </c>
      <c r="C925" s="97">
        <v>323</v>
      </c>
      <c r="D925" t="s">
        <v>456</v>
      </c>
      <c r="E925" s="97" t="s">
        <v>18</v>
      </c>
      <c r="F925" t="s">
        <v>20</v>
      </c>
      <c r="G925" s="5">
        <v>23019</v>
      </c>
      <c r="H925" s="190" t="str">
        <f t="shared" si="14"/>
        <v>RSA</v>
      </c>
    </row>
    <row r="926" spans="1:8" hidden="1" x14ac:dyDescent="0.25">
      <c r="A926" s="192">
        <v>202209</v>
      </c>
      <c r="B926" s="97" t="s">
        <v>45</v>
      </c>
      <c r="C926" s="97">
        <v>323</v>
      </c>
      <c r="D926" t="s">
        <v>456</v>
      </c>
      <c r="E926" s="97" t="s">
        <v>18</v>
      </c>
      <c r="F926" t="s">
        <v>18</v>
      </c>
      <c r="G926" s="5">
        <v>788647.5</v>
      </c>
      <c r="H926" s="190" t="str">
        <f t="shared" si="14"/>
        <v>RSA</v>
      </c>
    </row>
    <row r="927" spans="1:8" hidden="1" x14ac:dyDescent="0.25">
      <c r="A927" s="192">
        <v>202209</v>
      </c>
      <c r="B927" s="97" t="s">
        <v>45</v>
      </c>
      <c r="C927" s="97">
        <v>323</v>
      </c>
      <c r="D927" t="s">
        <v>456</v>
      </c>
      <c r="E927" s="97" t="s">
        <v>18</v>
      </c>
      <c r="F927" t="s">
        <v>16</v>
      </c>
      <c r="G927" s="5">
        <v>9264.4</v>
      </c>
      <c r="H927" s="190" t="str">
        <f t="shared" si="14"/>
        <v>RSA</v>
      </c>
    </row>
    <row r="928" spans="1:8" hidden="1" x14ac:dyDescent="0.25">
      <c r="A928" s="192">
        <v>202209</v>
      </c>
      <c r="B928" s="97" t="s">
        <v>45</v>
      </c>
      <c r="C928" s="97">
        <v>323</v>
      </c>
      <c r="D928" t="s">
        <v>458</v>
      </c>
      <c r="E928" s="97" t="s">
        <v>18</v>
      </c>
      <c r="F928" t="s">
        <v>22</v>
      </c>
      <c r="G928" s="5">
        <v>531477.7999999997</v>
      </c>
      <c r="H928" s="190" t="str">
        <f t="shared" si="14"/>
        <v>RSA</v>
      </c>
    </row>
    <row r="929" spans="1:8" hidden="1" x14ac:dyDescent="0.25">
      <c r="A929" s="192">
        <v>202209</v>
      </c>
      <c r="B929" s="97" t="s">
        <v>45</v>
      </c>
      <c r="C929" s="97">
        <v>323</v>
      </c>
      <c r="D929" t="s">
        <v>458</v>
      </c>
      <c r="E929" s="97" t="s">
        <v>18</v>
      </c>
      <c r="F929" t="s">
        <v>20</v>
      </c>
      <c r="G929" s="5">
        <v>350522.99999999994</v>
      </c>
      <c r="H929" s="190" t="str">
        <f t="shared" si="14"/>
        <v>RSA</v>
      </c>
    </row>
    <row r="930" spans="1:8" hidden="1" x14ac:dyDescent="0.25">
      <c r="A930" s="192">
        <v>202209</v>
      </c>
      <c r="B930" s="97" t="s">
        <v>45</v>
      </c>
      <c r="C930" s="97">
        <v>323</v>
      </c>
      <c r="D930" t="s">
        <v>458</v>
      </c>
      <c r="E930" s="97" t="s">
        <v>18</v>
      </c>
      <c r="F930" t="s">
        <v>18</v>
      </c>
      <c r="G930" s="5">
        <v>24293083.100000016</v>
      </c>
      <c r="H930" s="190" t="str">
        <f t="shared" si="14"/>
        <v>RSA</v>
      </c>
    </row>
    <row r="931" spans="1:8" hidden="1" x14ac:dyDescent="0.25">
      <c r="A931" s="192">
        <v>202209</v>
      </c>
      <c r="B931" s="97" t="s">
        <v>45</v>
      </c>
      <c r="C931" s="97">
        <v>323</v>
      </c>
      <c r="D931" t="s">
        <v>458</v>
      </c>
      <c r="E931" s="97" t="s">
        <v>18</v>
      </c>
      <c r="F931" t="s">
        <v>16</v>
      </c>
      <c r="G931" s="5">
        <v>301654.00000000006</v>
      </c>
      <c r="H931" s="190" t="str">
        <f t="shared" si="14"/>
        <v>RSA</v>
      </c>
    </row>
    <row r="932" spans="1:8" hidden="1" x14ac:dyDescent="0.25">
      <c r="A932" s="192">
        <v>202209</v>
      </c>
      <c r="B932" s="97" t="s">
        <v>45</v>
      </c>
      <c r="C932" s="97">
        <v>323</v>
      </c>
      <c r="D932" t="s">
        <v>458</v>
      </c>
      <c r="E932" s="97" t="s">
        <v>18</v>
      </c>
      <c r="F932" t="s">
        <v>14</v>
      </c>
      <c r="G932" s="5">
        <v>788959.19999999984</v>
      </c>
      <c r="H932" s="190" t="str">
        <f t="shared" si="14"/>
        <v>RSA</v>
      </c>
    </row>
    <row r="933" spans="1:8" hidden="1" x14ac:dyDescent="0.25">
      <c r="A933" s="192">
        <v>202209</v>
      </c>
      <c r="B933" s="97" t="s">
        <v>45</v>
      </c>
      <c r="C933" s="97">
        <v>323</v>
      </c>
      <c r="D933" t="s">
        <v>458</v>
      </c>
      <c r="E933" s="97" t="s">
        <v>18</v>
      </c>
      <c r="F933" t="s">
        <v>12</v>
      </c>
      <c r="G933" s="5">
        <v>728005.49999999953</v>
      </c>
      <c r="H933" s="190" t="str">
        <f t="shared" si="14"/>
        <v>RSA</v>
      </c>
    </row>
    <row r="934" spans="1:8" hidden="1" x14ac:dyDescent="0.25">
      <c r="A934" s="192">
        <v>202209</v>
      </c>
      <c r="B934" s="97" t="s">
        <v>45</v>
      </c>
      <c r="C934" s="97">
        <v>323</v>
      </c>
      <c r="D934" t="s">
        <v>458</v>
      </c>
      <c r="E934" s="97" t="s">
        <v>18</v>
      </c>
      <c r="F934" t="s">
        <v>10</v>
      </c>
      <c r="G934" s="5">
        <v>38048.6</v>
      </c>
      <c r="H934" s="190" t="str">
        <f t="shared" si="14"/>
        <v>RSA</v>
      </c>
    </row>
    <row r="935" spans="1:8" hidden="1" x14ac:dyDescent="0.25">
      <c r="A935" s="192">
        <v>202209</v>
      </c>
      <c r="B935" s="97" t="s">
        <v>45</v>
      </c>
      <c r="C935" s="97">
        <v>323</v>
      </c>
      <c r="D935" t="s">
        <v>458</v>
      </c>
      <c r="E935" s="97" t="s">
        <v>18</v>
      </c>
      <c r="F935" t="s">
        <v>8</v>
      </c>
      <c r="G935" s="5">
        <v>22979</v>
      </c>
      <c r="H935" s="190" t="str">
        <f t="shared" si="14"/>
        <v>RSA</v>
      </c>
    </row>
    <row r="936" spans="1:8" hidden="1" x14ac:dyDescent="0.25">
      <c r="A936" s="192">
        <v>202209</v>
      </c>
      <c r="B936" s="97" t="s">
        <v>45</v>
      </c>
      <c r="C936" s="97">
        <v>324</v>
      </c>
      <c r="D936" t="s">
        <v>456</v>
      </c>
      <c r="E936" s="97" t="s">
        <v>16</v>
      </c>
      <c r="F936" t="s">
        <v>22</v>
      </c>
      <c r="G936" s="5">
        <v>493723.39999999997</v>
      </c>
      <c r="H936" s="190" t="str">
        <f t="shared" si="14"/>
        <v>RSA</v>
      </c>
    </row>
    <row r="937" spans="1:8" hidden="1" x14ac:dyDescent="0.25">
      <c r="A937" s="192">
        <v>202209</v>
      </c>
      <c r="B937" s="97" t="s">
        <v>45</v>
      </c>
      <c r="C937" s="97">
        <v>324</v>
      </c>
      <c r="D937" t="s">
        <v>456</v>
      </c>
      <c r="E937" s="97" t="s">
        <v>16</v>
      </c>
      <c r="F937" t="s">
        <v>20</v>
      </c>
      <c r="G937" s="5">
        <v>62692.299999999996</v>
      </c>
      <c r="H937" s="190" t="str">
        <f t="shared" si="14"/>
        <v>RSA</v>
      </c>
    </row>
    <row r="938" spans="1:8" hidden="1" x14ac:dyDescent="0.25">
      <c r="A938" s="192">
        <v>202209</v>
      </c>
      <c r="B938" s="97" t="s">
        <v>45</v>
      </c>
      <c r="C938" s="97">
        <v>324</v>
      </c>
      <c r="D938" t="s">
        <v>456</v>
      </c>
      <c r="E938" s="97" t="s">
        <v>16</v>
      </c>
      <c r="F938" t="s">
        <v>18</v>
      </c>
      <c r="G938" s="5">
        <v>14223.3</v>
      </c>
      <c r="H938" s="190" t="str">
        <f t="shared" si="14"/>
        <v>RSA</v>
      </c>
    </row>
    <row r="939" spans="1:8" hidden="1" x14ac:dyDescent="0.25">
      <c r="A939" s="192">
        <v>202209</v>
      </c>
      <c r="B939" s="97" t="s">
        <v>45</v>
      </c>
      <c r="C939" s="97">
        <v>324</v>
      </c>
      <c r="D939" t="s">
        <v>456</v>
      </c>
      <c r="E939" s="97" t="s">
        <v>16</v>
      </c>
      <c r="F939" t="s">
        <v>16</v>
      </c>
      <c r="G939" s="5">
        <v>4721304.7</v>
      </c>
      <c r="H939" s="190" t="str">
        <f t="shared" si="14"/>
        <v>RSA</v>
      </c>
    </row>
    <row r="940" spans="1:8" hidden="1" x14ac:dyDescent="0.25">
      <c r="A940" s="192">
        <v>202209</v>
      </c>
      <c r="B940" s="97" t="s">
        <v>45</v>
      </c>
      <c r="C940" s="97">
        <v>324</v>
      </c>
      <c r="D940" t="s">
        <v>456</v>
      </c>
      <c r="E940" s="97" t="s">
        <v>16</v>
      </c>
      <c r="F940" t="s">
        <v>14</v>
      </c>
      <c r="G940" s="5">
        <v>20526.399999999998</v>
      </c>
      <c r="H940" s="190" t="str">
        <f t="shared" si="14"/>
        <v>RSA</v>
      </c>
    </row>
    <row r="941" spans="1:8" hidden="1" x14ac:dyDescent="0.25">
      <c r="A941" s="192">
        <v>202209</v>
      </c>
      <c r="B941" s="97" t="s">
        <v>45</v>
      </c>
      <c r="C941" s="97">
        <v>324</v>
      </c>
      <c r="D941" t="s">
        <v>456</v>
      </c>
      <c r="E941" s="97" t="s">
        <v>16</v>
      </c>
      <c r="F941" t="s">
        <v>12</v>
      </c>
      <c r="G941" s="5">
        <v>1769.6</v>
      </c>
      <c r="H941" s="190" t="str">
        <f t="shared" si="14"/>
        <v>RSA</v>
      </c>
    </row>
    <row r="942" spans="1:8" hidden="1" x14ac:dyDescent="0.25">
      <c r="A942" s="192">
        <v>202209</v>
      </c>
      <c r="B942" s="97" t="s">
        <v>45</v>
      </c>
      <c r="C942" s="97">
        <v>324</v>
      </c>
      <c r="D942" t="s">
        <v>456</v>
      </c>
      <c r="E942" s="97" t="s">
        <v>16</v>
      </c>
      <c r="F942" t="s">
        <v>10</v>
      </c>
      <c r="G942" s="5">
        <v>11689.5</v>
      </c>
      <c r="H942" s="190" t="str">
        <f t="shared" si="14"/>
        <v>RSA</v>
      </c>
    </row>
    <row r="943" spans="1:8" hidden="1" x14ac:dyDescent="0.25">
      <c r="A943" s="192">
        <v>202209</v>
      </c>
      <c r="B943" s="97" t="s">
        <v>45</v>
      </c>
      <c r="C943" s="97">
        <v>324</v>
      </c>
      <c r="D943" t="s">
        <v>456</v>
      </c>
      <c r="E943" s="97" t="s">
        <v>16</v>
      </c>
      <c r="F943" t="s">
        <v>8</v>
      </c>
      <c r="G943" s="5">
        <v>2813.4</v>
      </c>
      <c r="H943" s="190" t="str">
        <f t="shared" si="14"/>
        <v>RSA</v>
      </c>
    </row>
    <row r="944" spans="1:8" hidden="1" x14ac:dyDescent="0.25">
      <c r="A944" s="192">
        <v>202209</v>
      </c>
      <c r="B944" s="97" t="s">
        <v>45</v>
      </c>
      <c r="C944" s="97">
        <v>324</v>
      </c>
      <c r="D944" t="s">
        <v>458</v>
      </c>
      <c r="E944" s="97" t="s">
        <v>16</v>
      </c>
      <c r="F944" t="s">
        <v>22</v>
      </c>
      <c r="G944" s="5">
        <v>5321664.8999999883</v>
      </c>
      <c r="H944" s="190" t="str">
        <f t="shared" si="14"/>
        <v>RSA</v>
      </c>
    </row>
    <row r="945" spans="1:8" hidden="1" x14ac:dyDescent="0.25">
      <c r="A945" s="192">
        <v>202209</v>
      </c>
      <c r="B945" s="97" t="s">
        <v>45</v>
      </c>
      <c r="C945" s="97">
        <v>324</v>
      </c>
      <c r="D945" t="s">
        <v>458</v>
      </c>
      <c r="E945" s="97" t="s">
        <v>16</v>
      </c>
      <c r="F945" t="s">
        <v>20</v>
      </c>
      <c r="G945" s="5">
        <v>988715.49999999919</v>
      </c>
      <c r="H945" s="190" t="str">
        <f t="shared" si="14"/>
        <v>RSA</v>
      </c>
    </row>
    <row r="946" spans="1:8" hidden="1" x14ac:dyDescent="0.25">
      <c r="A946" s="192">
        <v>202209</v>
      </c>
      <c r="B946" s="97" t="s">
        <v>45</v>
      </c>
      <c r="C946" s="97">
        <v>324</v>
      </c>
      <c r="D946" t="s">
        <v>458</v>
      </c>
      <c r="E946" s="97" t="s">
        <v>16</v>
      </c>
      <c r="F946" t="s">
        <v>18</v>
      </c>
      <c r="G946" s="5">
        <v>102625</v>
      </c>
      <c r="H946" s="190" t="str">
        <f t="shared" si="14"/>
        <v>RSA</v>
      </c>
    </row>
    <row r="947" spans="1:8" hidden="1" x14ac:dyDescent="0.25">
      <c r="A947" s="192">
        <v>202209</v>
      </c>
      <c r="B947" s="97" t="s">
        <v>45</v>
      </c>
      <c r="C947" s="97">
        <v>324</v>
      </c>
      <c r="D947" t="s">
        <v>458</v>
      </c>
      <c r="E947" s="97" t="s">
        <v>16</v>
      </c>
      <c r="F947" t="s">
        <v>16</v>
      </c>
      <c r="G947" s="5">
        <v>47522331.600000076</v>
      </c>
      <c r="H947" s="190" t="str">
        <f t="shared" si="14"/>
        <v>RSA</v>
      </c>
    </row>
    <row r="948" spans="1:8" hidden="1" x14ac:dyDescent="0.25">
      <c r="A948" s="192">
        <v>202209</v>
      </c>
      <c r="B948" s="97" t="s">
        <v>45</v>
      </c>
      <c r="C948" s="97">
        <v>324</v>
      </c>
      <c r="D948" t="s">
        <v>458</v>
      </c>
      <c r="E948" s="97" t="s">
        <v>16</v>
      </c>
      <c r="F948" t="s">
        <v>14</v>
      </c>
      <c r="G948" s="5">
        <v>652871.39999999967</v>
      </c>
      <c r="H948" s="190" t="str">
        <f t="shared" si="14"/>
        <v>RSA</v>
      </c>
    </row>
    <row r="949" spans="1:8" hidden="1" x14ac:dyDescent="0.25">
      <c r="A949" s="192">
        <v>202209</v>
      </c>
      <c r="B949" s="97" t="s">
        <v>45</v>
      </c>
      <c r="C949" s="97">
        <v>324</v>
      </c>
      <c r="D949" t="s">
        <v>458</v>
      </c>
      <c r="E949" s="97" t="s">
        <v>16</v>
      </c>
      <c r="F949" t="s">
        <v>12</v>
      </c>
      <c r="G949" s="5">
        <v>29537.9</v>
      </c>
      <c r="H949" s="190" t="str">
        <f t="shared" si="14"/>
        <v>RSA</v>
      </c>
    </row>
    <row r="950" spans="1:8" hidden="1" x14ac:dyDescent="0.25">
      <c r="A950" s="192">
        <v>202209</v>
      </c>
      <c r="B950" s="97" t="s">
        <v>45</v>
      </c>
      <c r="C950" s="97">
        <v>324</v>
      </c>
      <c r="D950" t="s">
        <v>458</v>
      </c>
      <c r="E950" s="97" t="s">
        <v>16</v>
      </c>
      <c r="F950" t="s">
        <v>10</v>
      </c>
      <c r="G950" s="5">
        <v>23487.399999999998</v>
      </c>
      <c r="H950" s="190" t="str">
        <f t="shared" si="14"/>
        <v>RSA</v>
      </c>
    </row>
    <row r="951" spans="1:8" hidden="1" x14ac:dyDescent="0.25">
      <c r="A951" s="192">
        <v>202209</v>
      </c>
      <c r="B951" s="97" t="s">
        <v>45</v>
      </c>
      <c r="C951" s="97">
        <v>324</v>
      </c>
      <c r="D951" t="s">
        <v>458</v>
      </c>
      <c r="E951" s="97" t="s">
        <v>16</v>
      </c>
      <c r="F951" t="s">
        <v>8</v>
      </c>
      <c r="G951" s="5">
        <v>43646.400000000001</v>
      </c>
      <c r="H951" s="190" t="str">
        <f t="shared" si="14"/>
        <v>RSA</v>
      </c>
    </row>
    <row r="952" spans="1:8" hidden="1" x14ac:dyDescent="0.25">
      <c r="A952" s="192">
        <v>202209</v>
      </c>
      <c r="B952" s="97" t="s">
        <v>45</v>
      </c>
      <c r="C952" s="97">
        <v>325</v>
      </c>
      <c r="D952" t="s">
        <v>456</v>
      </c>
      <c r="E952" s="97" t="s">
        <v>14</v>
      </c>
      <c r="F952" t="s">
        <v>14</v>
      </c>
      <c r="G952" s="5">
        <v>571047.9</v>
      </c>
      <c r="H952" s="190" t="str">
        <f t="shared" si="14"/>
        <v>RSA</v>
      </c>
    </row>
    <row r="953" spans="1:8" hidden="1" x14ac:dyDescent="0.25">
      <c r="A953" s="192">
        <v>202209</v>
      </c>
      <c r="B953" s="97" t="s">
        <v>45</v>
      </c>
      <c r="C953" s="97">
        <v>325</v>
      </c>
      <c r="D953" t="s">
        <v>458</v>
      </c>
      <c r="E953" s="97" t="s">
        <v>14</v>
      </c>
      <c r="F953" t="s">
        <v>22</v>
      </c>
      <c r="G953" s="5">
        <v>2616163.5000000033</v>
      </c>
      <c r="H953" s="190" t="str">
        <f t="shared" si="14"/>
        <v>RSA</v>
      </c>
    </row>
    <row r="954" spans="1:8" hidden="1" x14ac:dyDescent="0.25">
      <c r="A954" s="192">
        <v>202209</v>
      </c>
      <c r="B954" s="97" t="s">
        <v>45</v>
      </c>
      <c r="C954" s="97">
        <v>325</v>
      </c>
      <c r="D954" t="s">
        <v>458</v>
      </c>
      <c r="E954" s="97" t="s">
        <v>14</v>
      </c>
      <c r="F954" t="s">
        <v>20</v>
      </c>
      <c r="G954" s="5">
        <v>66124.099999999991</v>
      </c>
      <c r="H954" s="190" t="str">
        <f t="shared" si="14"/>
        <v>RSA</v>
      </c>
    </row>
    <row r="955" spans="1:8" hidden="1" x14ac:dyDescent="0.25">
      <c r="A955" s="192">
        <v>202209</v>
      </c>
      <c r="B955" s="97" t="s">
        <v>45</v>
      </c>
      <c r="C955" s="97">
        <v>325</v>
      </c>
      <c r="D955" t="s">
        <v>458</v>
      </c>
      <c r="E955" s="97" t="s">
        <v>14</v>
      </c>
      <c r="F955" t="s">
        <v>18</v>
      </c>
      <c r="G955" s="5">
        <v>197214.10000000003</v>
      </c>
      <c r="H955" s="190" t="str">
        <f t="shared" si="14"/>
        <v>RSA</v>
      </c>
    </row>
    <row r="956" spans="1:8" hidden="1" x14ac:dyDescent="0.25">
      <c r="A956" s="192">
        <v>202209</v>
      </c>
      <c r="B956" s="97" t="s">
        <v>45</v>
      </c>
      <c r="C956" s="97">
        <v>325</v>
      </c>
      <c r="D956" t="s">
        <v>458</v>
      </c>
      <c r="E956" s="97" t="s">
        <v>14</v>
      </c>
      <c r="F956" t="s">
        <v>16</v>
      </c>
      <c r="G956" s="5">
        <v>1307424.3</v>
      </c>
      <c r="H956" s="190" t="str">
        <f t="shared" si="14"/>
        <v>RSA</v>
      </c>
    </row>
    <row r="957" spans="1:8" hidden="1" x14ac:dyDescent="0.25">
      <c r="A957" s="192">
        <v>202209</v>
      </c>
      <c r="B957" s="97" t="s">
        <v>45</v>
      </c>
      <c r="C957" s="97">
        <v>325</v>
      </c>
      <c r="D957" t="s">
        <v>458</v>
      </c>
      <c r="E957" s="97" t="s">
        <v>14</v>
      </c>
      <c r="F957" t="s">
        <v>14</v>
      </c>
      <c r="G957" s="5">
        <v>59465168.100000158</v>
      </c>
      <c r="H957" s="190" t="str">
        <f t="shared" si="14"/>
        <v>RSA</v>
      </c>
    </row>
    <row r="958" spans="1:8" hidden="1" x14ac:dyDescent="0.25">
      <c r="A958" s="192">
        <v>202209</v>
      </c>
      <c r="B958" s="97" t="s">
        <v>45</v>
      </c>
      <c r="C958" s="97">
        <v>325</v>
      </c>
      <c r="D958" t="s">
        <v>458</v>
      </c>
      <c r="E958" s="97" t="s">
        <v>14</v>
      </c>
      <c r="F958" t="s">
        <v>12</v>
      </c>
      <c r="G958" s="5">
        <v>368796.1</v>
      </c>
      <c r="H958" s="190" t="str">
        <f t="shared" si="14"/>
        <v>RSA</v>
      </c>
    </row>
    <row r="959" spans="1:8" hidden="1" x14ac:dyDescent="0.25">
      <c r="A959" s="192">
        <v>202209</v>
      </c>
      <c r="B959" s="97" t="s">
        <v>45</v>
      </c>
      <c r="C959" s="97">
        <v>325</v>
      </c>
      <c r="D959" t="s">
        <v>458</v>
      </c>
      <c r="E959" s="97" t="s">
        <v>14</v>
      </c>
      <c r="F959" t="s">
        <v>10</v>
      </c>
      <c r="G959" s="5">
        <v>98548.6</v>
      </c>
      <c r="H959" s="190" t="str">
        <f t="shared" si="14"/>
        <v>RSA</v>
      </c>
    </row>
    <row r="960" spans="1:8" hidden="1" x14ac:dyDescent="0.25">
      <c r="A960" s="192">
        <v>202209</v>
      </c>
      <c r="B960" s="97" t="s">
        <v>45</v>
      </c>
      <c r="C960" s="97">
        <v>325</v>
      </c>
      <c r="D960" t="s">
        <v>458</v>
      </c>
      <c r="E960" s="97" t="s">
        <v>14</v>
      </c>
      <c r="F960" t="s">
        <v>8</v>
      </c>
      <c r="G960" s="5">
        <v>75099.299999999988</v>
      </c>
      <c r="H960" s="190" t="str">
        <f t="shared" si="14"/>
        <v>RSA</v>
      </c>
    </row>
    <row r="961" spans="1:8" hidden="1" x14ac:dyDescent="0.25">
      <c r="A961" s="192">
        <v>202209</v>
      </c>
      <c r="B961" s="97" t="s">
        <v>45</v>
      </c>
      <c r="C961" s="97">
        <v>326</v>
      </c>
      <c r="D961" t="s">
        <v>456</v>
      </c>
      <c r="E961" s="97" t="s">
        <v>12</v>
      </c>
      <c r="F961" t="s">
        <v>22</v>
      </c>
      <c r="G961" s="5">
        <v>23459</v>
      </c>
      <c r="H961" s="190" t="str">
        <f t="shared" si="14"/>
        <v>RSA</v>
      </c>
    </row>
    <row r="962" spans="1:8" hidden="1" x14ac:dyDescent="0.25">
      <c r="A962" s="192">
        <v>202209</v>
      </c>
      <c r="B962" s="97" t="s">
        <v>45</v>
      </c>
      <c r="C962" s="97">
        <v>326</v>
      </c>
      <c r="D962" t="s">
        <v>456</v>
      </c>
      <c r="E962" s="97" t="s">
        <v>12</v>
      </c>
      <c r="F962" t="s">
        <v>14</v>
      </c>
      <c r="G962" s="5">
        <v>22911.7</v>
      </c>
      <c r="H962" s="190" t="str">
        <f t="shared" ref="H962:H1025" si="15">VLOOKUP(B962,N:O,2,FALSE)</f>
        <v>RSA</v>
      </c>
    </row>
    <row r="963" spans="1:8" hidden="1" x14ac:dyDescent="0.25">
      <c r="A963" s="192">
        <v>202209</v>
      </c>
      <c r="B963" s="97" t="s">
        <v>45</v>
      </c>
      <c r="C963" s="97">
        <v>326</v>
      </c>
      <c r="D963" t="s">
        <v>456</v>
      </c>
      <c r="E963" s="97" t="s">
        <v>12</v>
      </c>
      <c r="F963" t="s">
        <v>12</v>
      </c>
      <c r="G963" s="5">
        <v>3225957.4000000013</v>
      </c>
      <c r="H963" s="190" t="str">
        <f t="shared" si="15"/>
        <v>RSA</v>
      </c>
    </row>
    <row r="964" spans="1:8" hidden="1" x14ac:dyDescent="0.25">
      <c r="A964" s="192">
        <v>202209</v>
      </c>
      <c r="B964" s="97" t="s">
        <v>45</v>
      </c>
      <c r="C964" s="97">
        <v>326</v>
      </c>
      <c r="D964" t="s">
        <v>458</v>
      </c>
      <c r="E964" s="97" t="s">
        <v>12</v>
      </c>
      <c r="F964" t="s">
        <v>22</v>
      </c>
      <c r="G964" s="5">
        <v>494510.8</v>
      </c>
      <c r="H964" s="190" t="str">
        <f t="shared" si="15"/>
        <v>RSA</v>
      </c>
    </row>
    <row r="965" spans="1:8" hidden="1" x14ac:dyDescent="0.25">
      <c r="A965" s="192">
        <v>202209</v>
      </c>
      <c r="B965" s="97" t="s">
        <v>45</v>
      </c>
      <c r="C965" s="97">
        <v>326</v>
      </c>
      <c r="D965" t="s">
        <v>458</v>
      </c>
      <c r="E965" s="97" t="s">
        <v>12</v>
      </c>
      <c r="F965" t="s">
        <v>20</v>
      </c>
      <c r="G965" s="5">
        <v>18349.099999999999</v>
      </c>
      <c r="H965" s="190" t="str">
        <f t="shared" si="15"/>
        <v>RSA</v>
      </c>
    </row>
    <row r="966" spans="1:8" hidden="1" x14ac:dyDescent="0.25">
      <c r="A966" s="192">
        <v>202209</v>
      </c>
      <c r="B966" s="97" t="s">
        <v>45</v>
      </c>
      <c r="C966" s="97">
        <v>326</v>
      </c>
      <c r="D966" t="s">
        <v>458</v>
      </c>
      <c r="E966" s="97" t="s">
        <v>12</v>
      </c>
      <c r="F966" t="s">
        <v>18</v>
      </c>
      <c r="G966" s="5">
        <v>122342.5</v>
      </c>
      <c r="H966" s="190" t="str">
        <f t="shared" si="15"/>
        <v>RSA</v>
      </c>
    </row>
    <row r="967" spans="1:8" hidden="1" x14ac:dyDescent="0.25">
      <c r="A967" s="192">
        <v>202209</v>
      </c>
      <c r="B967" s="97" t="s">
        <v>45</v>
      </c>
      <c r="C967" s="97">
        <v>326</v>
      </c>
      <c r="D967" t="s">
        <v>458</v>
      </c>
      <c r="E967" s="97" t="s">
        <v>12</v>
      </c>
      <c r="F967" t="s">
        <v>16</v>
      </c>
      <c r="G967" s="5">
        <v>241529.70000000004</v>
      </c>
      <c r="H967" s="190" t="str">
        <f t="shared" si="15"/>
        <v>RSA</v>
      </c>
    </row>
    <row r="968" spans="1:8" hidden="1" x14ac:dyDescent="0.25">
      <c r="A968" s="192">
        <v>202209</v>
      </c>
      <c r="B968" s="97" t="s">
        <v>45</v>
      </c>
      <c r="C968" s="97">
        <v>326</v>
      </c>
      <c r="D968" t="s">
        <v>458</v>
      </c>
      <c r="E968" s="97" t="s">
        <v>12</v>
      </c>
      <c r="F968" t="s">
        <v>14</v>
      </c>
      <c r="G968" s="5">
        <v>456843.79999999981</v>
      </c>
      <c r="H968" s="190" t="str">
        <f t="shared" si="15"/>
        <v>RSA</v>
      </c>
    </row>
    <row r="969" spans="1:8" hidden="1" x14ac:dyDescent="0.25">
      <c r="A969" s="192">
        <v>202209</v>
      </c>
      <c r="B969" s="97" t="s">
        <v>45</v>
      </c>
      <c r="C969" s="97">
        <v>326</v>
      </c>
      <c r="D969" t="s">
        <v>458</v>
      </c>
      <c r="E969" s="97" t="s">
        <v>12</v>
      </c>
      <c r="F969" t="s">
        <v>12</v>
      </c>
      <c r="G969" s="5">
        <v>70692396.100000083</v>
      </c>
      <c r="H969" s="190" t="str">
        <f t="shared" si="15"/>
        <v>RSA</v>
      </c>
    </row>
    <row r="970" spans="1:8" hidden="1" x14ac:dyDescent="0.25">
      <c r="A970" s="192">
        <v>202209</v>
      </c>
      <c r="B970" s="97" t="s">
        <v>45</v>
      </c>
      <c r="C970" s="97">
        <v>326</v>
      </c>
      <c r="D970" t="s">
        <v>458</v>
      </c>
      <c r="E970" s="97" t="s">
        <v>12</v>
      </c>
      <c r="F970" t="s">
        <v>10</v>
      </c>
      <c r="G970" s="5">
        <v>476407.10000000009</v>
      </c>
      <c r="H970" s="190" t="str">
        <f t="shared" si="15"/>
        <v>RSA</v>
      </c>
    </row>
    <row r="971" spans="1:8" hidden="1" x14ac:dyDescent="0.25">
      <c r="A971" s="192">
        <v>202209</v>
      </c>
      <c r="B971" s="97" t="s">
        <v>45</v>
      </c>
      <c r="C971" s="97">
        <v>326</v>
      </c>
      <c r="D971" t="s">
        <v>458</v>
      </c>
      <c r="E971" s="97" t="s">
        <v>12</v>
      </c>
      <c r="F971" t="s">
        <v>8</v>
      </c>
      <c r="G971" s="5">
        <v>63287.799999999996</v>
      </c>
      <c r="H971" s="190" t="str">
        <f t="shared" si="15"/>
        <v>RSA</v>
      </c>
    </row>
    <row r="972" spans="1:8" hidden="1" x14ac:dyDescent="0.25">
      <c r="A972" s="192">
        <v>202209</v>
      </c>
      <c r="B972" s="97" t="s">
        <v>45</v>
      </c>
      <c r="C972" s="97">
        <v>326</v>
      </c>
      <c r="D972" t="s">
        <v>458</v>
      </c>
      <c r="E972" s="97" t="s">
        <v>12</v>
      </c>
      <c r="F972" t="s">
        <v>457</v>
      </c>
      <c r="G972" s="5">
        <v>12444.3</v>
      </c>
      <c r="H972" s="190" t="str">
        <f t="shared" si="15"/>
        <v>RSA</v>
      </c>
    </row>
    <row r="973" spans="1:8" hidden="1" x14ac:dyDescent="0.25">
      <c r="A973" s="192">
        <v>202209</v>
      </c>
      <c r="B973" s="97" t="s">
        <v>45</v>
      </c>
      <c r="C973" s="97">
        <v>326</v>
      </c>
      <c r="D973" t="s">
        <v>458</v>
      </c>
      <c r="E973" s="97" t="s">
        <v>12</v>
      </c>
      <c r="F973" t="s">
        <v>459</v>
      </c>
      <c r="G973" s="5">
        <v>0</v>
      </c>
      <c r="H973" s="190" t="str">
        <f t="shared" si="15"/>
        <v>RSA</v>
      </c>
    </row>
    <row r="974" spans="1:8" hidden="1" x14ac:dyDescent="0.25">
      <c r="A974" s="192">
        <v>202209</v>
      </c>
      <c r="B974" s="97" t="s">
        <v>45</v>
      </c>
      <c r="C974" s="97">
        <v>327</v>
      </c>
      <c r="D974" t="s">
        <v>456</v>
      </c>
      <c r="E974" s="97" t="s">
        <v>10</v>
      </c>
      <c r="F974" t="s">
        <v>22</v>
      </c>
      <c r="G974" s="5">
        <v>40649.699999999997</v>
      </c>
      <c r="H974" s="190" t="str">
        <f t="shared" si="15"/>
        <v>RSA</v>
      </c>
    </row>
    <row r="975" spans="1:8" hidden="1" x14ac:dyDescent="0.25">
      <c r="A975" s="192">
        <v>202209</v>
      </c>
      <c r="B975" s="97" t="s">
        <v>45</v>
      </c>
      <c r="C975" s="97">
        <v>327</v>
      </c>
      <c r="D975" t="s">
        <v>456</v>
      </c>
      <c r="E975" s="97" t="s">
        <v>10</v>
      </c>
      <c r="F975" t="s">
        <v>20</v>
      </c>
      <c r="G975" s="5">
        <v>9576</v>
      </c>
      <c r="H975" s="190" t="str">
        <f t="shared" si="15"/>
        <v>RSA</v>
      </c>
    </row>
    <row r="976" spans="1:8" hidden="1" x14ac:dyDescent="0.25">
      <c r="A976" s="192">
        <v>202209</v>
      </c>
      <c r="B976" s="97" t="s">
        <v>45</v>
      </c>
      <c r="C976" s="97">
        <v>327</v>
      </c>
      <c r="D976" t="s">
        <v>456</v>
      </c>
      <c r="E976" s="97" t="s">
        <v>10</v>
      </c>
      <c r="F976" t="s">
        <v>16</v>
      </c>
      <c r="G976" s="5">
        <v>25338.799999999999</v>
      </c>
      <c r="H976" s="190" t="str">
        <f t="shared" si="15"/>
        <v>RSA</v>
      </c>
    </row>
    <row r="977" spans="1:8" hidden="1" x14ac:dyDescent="0.25">
      <c r="A977" s="192">
        <v>202209</v>
      </c>
      <c r="B977" s="97" t="s">
        <v>45</v>
      </c>
      <c r="C977" s="97">
        <v>327</v>
      </c>
      <c r="D977" t="s">
        <v>456</v>
      </c>
      <c r="E977" s="97" t="s">
        <v>10</v>
      </c>
      <c r="F977" t="s">
        <v>12</v>
      </c>
      <c r="G977" s="5">
        <v>56004.399999999994</v>
      </c>
      <c r="H977" s="190" t="str">
        <f t="shared" si="15"/>
        <v>RSA</v>
      </c>
    </row>
    <row r="978" spans="1:8" hidden="1" x14ac:dyDescent="0.25">
      <c r="A978" s="192">
        <v>202209</v>
      </c>
      <c r="B978" s="97" t="s">
        <v>45</v>
      </c>
      <c r="C978" s="97">
        <v>327</v>
      </c>
      <c r="D978" t="s">
        <v>456</v>
      </c>
      <c r="E978" s="97" t="s">
        <v>10</v>
      </c>
      <c r="F978" t="s">
        <v>10</v>
      </c>
      <c r="G978" s="5">
        <v>7090269.9999999991</v>
      </c>
      <c r="H978" s="190" t="str">
        <f t="shared" si="15"/>
        <v>RSA</v>
      </c>
    </row>
    <row r="979" spans="1:8" hidden="1" x14ac:dyDescent="0.25">
      <c r="A979" s="192">
        <v>202209</v>
      </c>
      <c r="B979" s="97" t="s">
        <v>45</v>
      </c>
      <c r="C979" s="97">
        <v>327</v>
      </c>
      <c r="D979" t="s">
        <v>458</v>
      </c>
      <c r="E979" s="97" t="s">
        <v>10</v>
      </c>
      <c r="F979" t="s">
        <v>22</v>
      </c>
      <c r="G979" s="5">
        <v>4196771.7000000048</v>
      </c>
      <c r="H979" s="190" t="str">
        <f t="shared" si="15"/>
        <v>RSA</v>
      </c>
    </row>
    <row r="980" spans="1:8" hidden="1" x14ac:dyDescent="0.25">
      <c r="A980" s="192">
        <v>202209</v>
      </c>
      <c r="B980" s="97" t="s">
        <v>45</v>
      </c>
      <c r="C980" s="97">
        <v>327</v>
      </c>
      <c r="D980" t="s">
        <v>458</v>
      </c>
      <c r="E980" s="97" t="s">
        <v>10</v>
      </c>
      <c r="F980" t="s">
        <v>20</v>
      </c>
      <c r="G980" s="5">
        <v>50262.5</v>
      </c>
      <c r="H980" s="190" t="str">
        <f t="shared" si="15"/>
        <v>RSA</v>
      </c>
    </row>
    <row r="981" spans="1:8" hidden="1" x14ac:dyDescent="0.25">
      <c r="A981" s="192">
        <v>202209</v>
      </c>
      <c r="B981" s="97" t="s">
        <v>45</v>
      </c>
      <c r="C981" s="97">
        <v>327</v>
      </c>
      <c r="D981" t="s">
        <v>458</v>
      </c>
      <c r="E981" s="97" t="s">
        <v>10</v>
      </c>
      <c r="F981" t="s">
        <v>18</v>
      </c>
      <c r="G981" s="5">
        <v>14986.3</v>
      </c>
      <c r="H981" s="190" t="str">
        <f t="shared" si="15"/>
        <v>RSA</v>
      </c>
    </row>
    <row r="982" spans="1:8" hidden="1" x14ac:dyDescent="0.25">
      <c r="A982" s="192">
        <v>202209</v>
      </c>
      <c r="B982" s="97" t="s">
        <v>45</v>
      </c>
      <c r="C982" s="97">
        <v>327</v>
      </c>
      <c r="D982" t="s">
        <v>458</v>
      </c>
      <c r="E982" s="97" t="s">
        <v>10</v>
      </c>
      <c r="F982" t="s">
        <v>16</v>
      </c>
      <c r="G982" s="5">
        <v>527574.89999999991</v>
      </c>
      <c r="H982" s="190" t="str">
        <f t="shared" si="15"/>
        <v>RSA</v>
      </c>
    </row>
    <row r="983" spans="1:8" hidden="1" x14ac:dyDescent="0.25">
      <c r="A983" s="192">
        <v>202209</v>
      </c>
      <c r="B983" s="97" t="s">
        <v>45</v>
      </c>
      <c r="C983" s="97">
        <v>327</v>
      </c>
      <c r="D983" t="s">
        <v>458</v>
      </c>
      <c r="E983" s="97" t="s">
        <v>10</v>
      </c>
      <c r="F983" t="s">
        <v>14</v>
      </c>
      <c r="G983" s="5">
        <v>856757.99999999977</v>
      </c>
      <c r="H983" s="190" t="str">
        <f t="shared" si="15"/>
        <v>RSA</v>
      </c>
    </row>
    <row r="984" spans="1:8" hidden="1" x14ac:dyDescent="0.25">
      <c r="A984" s="192">
        <v>202209</v>
      </c>
      <c r="B984" s="97" t="s">
        <v>45</v>
      </c>
      <c r="C984" s="97">
        <v>327</v>
      </c>
      <c r="D984" t="s">
        <v>458</v>
      </c>
      <c r="E984" s="97" t="s">
        <v>10</v>
      </c>
      <c r="F984" t="s">
        <v>12</v>
      </c>
      <c r="G984" s="5">
        <v>1726483.7000000009</v>
      </c>
      <c r="H984" s="190" t="str">
        <f t="shared" si="15"/>
        <v>RSA</v>
      </c>
    </row>
    <row r="985" spans="1:8" hidden="1" x14ac:dyDescent="0.25">
      <c r="A985" s="192">
        <v>202209</v>
      </c>
      <c r="B985" s="97" t="s">
        <v>45</v>
      </c>
      <c r="C985" s="97">
        <v>327</v>
      </c>
      <c r="D985" t="s">
        <v>458</v>
      </c>
      <c r="E985" s="97" t="s">
        <v>10</v>
      </c>
      <c r="F985" t="s">
        <v>10</v>
      </c>
      <c r="G985" s="5">
        <v>66413656.40000014</v>
      </c>
      <c r="H985" s="190" t="str">
        <f t="shared" si="15"/>
        <v>RSA</v>
      </c>
    </row>
    <row r="986" spans="1:8" hidden="1" x14ac:dyDescent="0.25">
      <c r="A986" s="192">
        <v>202209</v>
      </c>
      <c r="B986" s="97" t="s">
        <v>45</v>
      </c>
      <c r="C986" s="97">
        <v>327</v>
      </c>
      <c r="D986" t="s">
        <v>458</v>
      </c>
      <c r="E986" s="97" t="s">
        <v>10</v>
      </c>
      <c r="F986" t="s">
        <v>8</v>
      </c>
      <c r="G986" s="5">
        <v>111643.20000000001</v>
      </c>
      <c r="H986" s="190" t="str">
        <f t="shared" si="15"/>
        <v>RSA</v>
      </c>
    </row>
    <row r="987" spans="1:8" hidden="1" x14ac:dyDescent="0.25">
      <c r="A987" s="192">
        <v>202209</v>
      </c>
      <c r="B987" s="97" t="s">
        <v>45</v>
      </c>
      <c r="C987" s="97">
        <v>327</v>
      </c>
      <c r="D987" t="s">
        <v>458</v>
      </c>
      <c r="E987" s="97" t="s">
        <v>10</v>
      </c>
      <c r="F987" t="s">
        <v>457</v>
      </c>
      <c r="G987" s="5">
        <v>5544</v>
      </c>
      <c r="H987" s="190" t="str">
        <f t="shared" si="15"/>
        <v>RSA</v>
      </c>
    </row>
    <row r="988" spans="1:8" hidden="1" x14ac:dyDescent="0.25">
      <c r="A988" s="192">
        <v>202209</v>
      </c>
      <c r="B988" s="97" t="s">
        <v>45</v>
      </c>
      <c r="C988" s="97">
        <v>328</v>
      </c>
      <c r="D988" t="s">
        <v>456</v>
      </c>
      <c r="E988" s="97" t="s">
        <v>8</v>
      </c>
      <c r="F988" t="s">
        <v>22</v>
      </c>
      <c r="G988" s="5">
        <v>2642039.2000000002</v>
      </c>
      <c r="H988" s="190" t="str">
        <f t="shared" si="15"/>
        <v>RSA</v>
      </c>
    </row>
    <row r="989" spans="1:8" hidden="1" x14ac:dyDescent="0.25">
      <c r="A989" s="192">
        <v>202209</v>
      </c>
      <c r="B989" s="97" t="s">
        <v>45</v>
      </c>
      <c r="C989" s="97">
        <v>328</v>
      </c>
      <c r="D989" t="s">
        <v>456</v>
      </c>
      <c r="E989" s="97" t="s">
        <v>8</v>
      </c>
      <c r="F989" t="s">
        <v>20</v>
      </c>
      <c r="G989" s="5">
        <v>73211.600000000006</v>
      </c>
      <c r="H989" s="190" t="str">
        <f t="shared" si="15"/>
        <v>RSA</v>
      </c>
    </row>
    <row r="990" spans="1:8" hidden="1" x14ac:dyDescent="0.25">
      <c r="A990" s="192">
        <v>202209</v>
      </c>
      <c r="B990" s="97" t="s">
        <v>45</v>
      </c>
      <c r="C990" s="97">
        <v>328</v>
      </c>
      <c r="D990" t="s">
        <v>456</v>
      </c>
      <c r="E990" s="97" t="s">
        <v>8</v>
      </c>
      <c r="F990" t="s">
        <v>18</v>
      </c>
      <c r="G990" s="5">
        <v>14223.3</v>
      </c>
      <c r="H990" s="190" t="str">
        <f t="shared" si="15"/>
        <v>RSA</v>
      </c>
    </row>
    <row r="991" spans="1:8" hidden="1" x14ac:dyDescent="0.25">
      <c r="A991" s="192">
        <v>202209</v>
      </c>
      <c r="B991" s="97" t="s">
        <v>45</v>
      </c>
      <c r="C991" s="97">
        <v>328</v>
      </c>
      <c r="D991" t="s">
        <v>456</v>
      </c>
      <c r="E991" s="97" t="s">
        <v>8</v>
      </c>
      <c r="F991" t="s">
        <v>16</v>
      </c>
      <c r="G991" s="5">
        <v>181802.70000000004</v>
      </c>
      <c r="H991" s="190" t="str">
        <f t="shared" si="15"/>
        <v>RSA</v>
      </c>
    </row>
    <row r="992" spans="1:8" hidden="1" x14ac:dyDescent="0.25">
      <c r="A992" s="192">
        <v>202209</v>
      </c>
      <c r="B992" s="97" t="s">
        <v>45</v>
      </c>
      <c r="C992" s="97">
        <v>328</v>
      </c>
      <c r="D992" t="s">
        <v>456</v>
      </c>
      <c r="E992" s="97" t="s">
        <v>8</v>
      </c>
      <c r="F992" t="s">
        <v>14</v>
      </c>
      <c r="G992" s="5">
        <v>11122</v>
      </c>
      <c r="H992" s="190" t="str">
        <f t="shared" si="15"/>
        <v>RSA</v>
      </c>
    </row>
    <row r="993" spans="1:8" hidden="1" x14ac:dyDescent="0.25">
      <c r="A993" s="192">
        <v>202209</v>
      </c>
      <c r="B993" s="97" t="s">
        <v>45</v>
      </c>
      <c r="C993" s="97">
        <v>328</v>
      </c>
      <c r="D993" t="s">
        <v>456</v>
      </c>
      <c r="E993" s="97" t="s">
        <v>8</v>
      </c>
      <c r="F993" t="s">
        <v>10</v>
      </c>
      <c r="G993" s="5">
        <v>11329.5</v>
      </c>
      <c r="H993" s="190" t="str">
        <f t="shared" si="15"/>
        <v>RSA</v>
      </c>
    </row>
    <row r="994" spans="1:8" hidden="1" x14ac:dyDescent="0.25">
      <c r="A994" s="192">
        <v>202209</v>
      </c>
      <c r="B994" s="97" t="s">
        <v>45</v>
      </c>
      <c r="C994" s="97">
        <v>328</v>
      </c>
      <c r="D994" t="s">
        <v>456</v>
      </c>
      <c r="E994" s="97" t="s">
        <v>8</v>
      </c>
      <c r="F994" t="s">
        <v>8</v>
      </c>
      <c r="G994" s="5">
        <v>7525364.5</v>
      </c>
      <c r="H994" s="190" t="str">
        <f t="shared" si="15"/>
        <v>RSA</v>
      </c>
    </row>
    <row r="995" spans="1:8" hidden="1" x14ac:dyDescent="0.25">
      <c r="A995" s="192">
        <v>202209</v>
      </c>
      <c r="B995" s="97" t="s">
        <v>45</v>
      </c>
      <c r="C995" s="97">
        <v>328</v>
      </c>
      <c r="D995" t="s">
        <v>458</v>
      </c>
      <c r="E995" s="97" t="s">
        <v>8</v>
      </c>
      <c r="F995" t="s">
        <v>22</v>
      </c>
      <c r="G995" s="5">
        <v>14626806.099999977</v>
      </c>
      <c r="H995" s="190" t="str">
        <f t="shared" si="15"/>
        <v>RSA</v>
      </c>
    </row>
    <row r="996" spans="1:8" hidden="1" x14ac:dyDescent="0.25">
      <c r="A996" s="192">
        <v>202209</v>
      </c>
      <c r="B996" s="97" t="s">
        <v>45</v>
      </c>
      <c r="C996" s="97">
        <v>328</v>
      </c>
      <c r="D996" t="s">
        <v>458</v>
      </c>
      <c r="E996" s="97" t="s">
        <v>8</v>
      </c>
      <c r="F996" t="s">
        <v>20</v>
      </c>
      <c r="G996" s="5">
        <v>415392.29999999993</v>
      </c>
      <c r="H996" s="190" t="str">
        <f t="shared" si="15"/>
        <v>RSA</v>
      </c>
    </row>
    <row r="997" spans="1:8" hidden="1" x14ac:dyDescent="0.25">
      <c r="A997" s="192">
        <v>202209</v>
      </c>
      <c r="B997" s="97" t="s">
        <v>45</v>
      </c>
      <c r="C997" s="97">
        <v>328</v>
      </c>
      <c r="D997" t="s">
        <v>458</v>
      </c>
      <c r="E997" s="97" t="s">
        <v>8</v>
      </c>
      <c r="F997" t="s">
        <v>18</v>
      </c>
      <c r="G997" s="5">
        <v>60355.600000000006</v>
      </c>
      <c r="H997" s="190" t="str">
        <f t="shared" si="15"/>
        <v>RSA</v>
      </c>
    </row>
    <row r="998" spans="1:8" hidden="1" x14ac:dyDescent="0.25">
      <c r="A998" s="192">
        <v>202209</v>
      </c>
      <c r="B998" s="97" t="s">
        <v>45</v>
      </c>
      <c r="C998" s="97">
        <v>328</v>
      </c>
      <c r="D998" t="s">
        <v>458</v>
      </c>
      <c r="E998" s="97" t="s">
        <v>8</v>
      </c>
      <c r="F998" t="s">
        <v>16</v>
      </c>
      <c r="G998" s="5">
        <v>1392377.2000000009</v>
      </c>
      <c r="H998" s="190" t="str">
        <f t="shared" si="15"/>
        <v>RSA</v>
      </c>
    </row>
    <row r="999" spans="1:8" hidden="1" x14ac:dyDescent="0.25">
      <c r="A999" s="192">
        <v>202209</v>
      </c>
      <c r="B999" s="97" t="s">
        <v>45</v>
      </c>
      <c r="C999" s="97">
        <v>328</v>
      </c>
      <c r="D999" t="s">
        <v>458</v>
      </c>
      <c r="E999" s="97" t="s">
        <v>8</v>
      </c>
      <c r="F999" t="s">
        <v>14</v>
      </c>
      <c r="G999" s="5">
        <v>91312.3</v>
      </c>
      <c r="H999" s="190" t="str">
        <f t="shared" si="15"/>
        <v>RSA</v>
      </c>
    </row>
    <row r="1000" spans="1:8" hidden="1" x14ac:dyDescent="0.25">
      <c r="A1000" s="192">
        <v>202209</v>
      </c>
      <c r="B1000" s="97" t="s">
        <v>45</v>
      </c>
      <c r="C1000" s="97">
        <v>328</v>
      </c>
      <c r="D1000" t="s">
        <v>458</v>
      </c>
      <c r="E1000" s="97" t="s">
        <v>8</v>
      </c>
      <c r="F1000" t="s">
        <v>12</v>
      </c>
      <c r="G1000" s="5">
        <v>35720.299999999996</v>
      </c>
      <c r="H1000" s="190" t="str">
        <f t="shared" si="15"/>
        <v>RSA</v>
      </c>
    </row>
    <row r="1001" spans="1:8" hidden="1" x14ac:dyDescent="0.25">
      <c r="A1001" s="192">
        <v>202209</v>
      </c>
      <c r="B1001" s="97" t="s">
        <v>45</v>
      </c>
      <c r="C1001" s="97">
        <v>328</v>
      </c>
      <c r="D1001" t="s">
        <v>458</v>
      </c>
      <c r="E1001" s="97" t="s">
        <v>8</v>
      </c>
      <c r="F1001" t="s">
        <v>10</v>
      </c>
      <c r="G1001" s="5">
        <v>28609.8</v>
      </c>
      <c r="H1001" s="190" t="str">
        <f t="shared" si="15"/>
        <v>RSA</v>
      </c>
    </row>
    <row r="1002" spans="1:8" hidden="1" x14ac:dyDescent="0.25">
      <c r="A1002" s="192">
        <v>202209</v>
      </c>
      <c r="B1002" s="97" t="s">
        <v>45</v>
      </c>
      <c r="C1002" s="97">
        <v>328</v>
      </c>
      <c r="D1002" t="s">
        <v>458</v>
      </c>
      <c r="E1002" s="97" t="s">
        <v>8</v>
      </c>
      <c r="F1002" t="s">
        <v>8</v>
      </c>
      <c r="G1002" s="5">
        <v>33514862.200000037</v>
      </c>
      <c r="H1002" s="190" t="str">
        <f t="shared" si="15"/>
        <v>RSA</v>
      </c>
    </row>
    <row r="1003" spans="1:8" hidden="1" x14ac:dyDescent="0.25">
      <c r="A1003" s="192">
        <v>202209</v>
      </c>
      <c r="B1003" s="97" t="s">
        <v>43</v>
      </c>
      <c r="C1003" s="97">
        <v>321</v>
      </c>
      <c r="D1003" t="s">
        <v>456</v>
      </c>
      <c r="E1003" s="97" t="s">
        <v>22</v>
      </c>
      <c r="F1003" t="s">
        <v>22</v>
      </c>
      <c r="G1003" s="5">
        <v>501790.99999999994</v>
      </c>
      <c r="H1003" s="190" t="str">
        <f t="shared" si="15"/>
        <v>RSD</v>
      </c>
    </row>
    <row r="1004" spans="1:8" hidden="1" x14ac:dyDescent="0.25">
      <c r="A1004" s="192">
        <v>202209</v>
      </c>
      <c r="B1004" s="97" t="s">
        <v>43</v>
      </c>
      <c r="C1004" s="97">
        <v>321</v>
      </c>
      <c r="D1004" t="s">
        <v>456</v>
      </c>
      <c r="E1004" s="97" t="s">
        <v>22</v>
      </c>
      <c r="F1004" t="s">
        <v>20</v>
      </c>
      <c r="G1004" s="5">
        <v>55009.5</v>
      </c>
      <c r="H1004" s="190" t="str">
        <f t="shared" si="15"/>
        <v>RSD</v>
      </c>
    </row>
    <row r="1005" spans="1:8" hidden="1" x14ac:dyDescent="0.25">
      <c r="A1005" s="192">
        <v>202209</v>
      </c>
      <c r="B1005" s="97" t="s">
        <v>43</v>
      </c>
      <c r="C1005" s="97">
        <v>321</v>
      </c>
      <c r="D1005" t="s">
        <v>458</v>
      </c>
      <c r="E1005" s="97" t="s">
        <v>22</v>
      </c>
      <c r="F1005" t="s">
        <v>22</v>
      </c>
      <c r="G1005" s="5">
        <v>26593217.900000013</v>
      </c>
      <c r="H1005" s="190" t="str">
        <f t="shared" si="15"/>
        <v>RSD</v>
      </c>
    </row>
    <row r="1006" spans="1:8" hidden="1" x14ac:dyDescent="0.25">
      <c r="A1006" s="192">
        <v>202209</v>
      </c>
      <c r="B1006" s="97" t="s">
        <v>43</v>
      </c>
      <c r="C1006" s="97">
        <v>321</v>
      </c>
      <c r="D1006" t="s">
        <v>458</v>
      </c>
      <c r="E1006" s="97" t="s">
        <v>22</v>
      </c>
      <c r="F1006" t="s">
        <v>20</v>
      </c>
      <c r="G1006" s="5">
        <v>1441469.4000000006</v>
      </c>
      <c r="H1006" s="190" t="str">
        <f t="shared" si="15"/>
        <v>RSD</v>
      </c>
    </row>
    <row r="1007" spans="1:8" hidden="1" x14ac:dyDescent="0.25">
      <c r="A1007" s="192">
        <v>202209</v>
      </c>
      <c r="B1007" s="97" t="s">
        <v>43</v>
      </c>
      <c r="C1007" s="97">
        <v>321</v>
      </c>
      <c r="D1007" t="s">
        <v>458</v>
      </c>
      <c r="E1007" s="97" t="s">
        <v>22</v>
      </c>
      <c r="F1007" t="s">
        <v>18</v>
      </c>
      <c r="G1007" s="5">
        <v>135804.5</v>
      </c>
      <c r="H1007" s="190" t="str">
        <f t="shared" si="15"/>
        <v>RSD</v>
      </c>
    </row>
    <row r="1008" spans="1:8" hidden="1" x14ac:dyDescent="0.25">
      <c r="A1008" s="192">
        <v>202209</v>
      </c>
      <c r="B1008" s="97" t="s">
        <v>43</v>
      </c>
      <c r="C1008" s="97">
        <v>321</v>
      </c>
      <c r="D1008" t="s">
        <v>458</v>
      </c>
      <c r="E1008" s="97" t="s">
        <v>22</v>
      </c>
      <c r="F1008" t="s">
        <v>16</v>
      </c>
      <c r="G1008" s="5">
        <v>2215031.4</v>
      </c>
      <c r="H1008" s="190" t="str">
        <f t="shared" si="15"/>
        <v>RSD</v>
      </c>
    </row>
    <row r="1009" spans="1:8" hidden="1" x14ac:dyDescent="0.25">
      <c r="A1009" s="192">
        <v>202209</v>
      </c>
      <c r="B1009" s="97" t="s">
        <v>43</v>
      </c>
      <c r="C1009" s="97">
        <v>321</v>
      </c>
      <c r="D1009" t="s">
        <v>458</v>
      </c>
      <c r="E1009" s="97" t="s">
        <v>22</v>
      </c>
      <c r="F1009" t="s">
        <v>14</v>
      </c>
      <c r="G1009" s="5">
        <v>399130.09999999986</v>
      </c>
      <c r="H1009" s="190" t="str">
        <f t="shared" si="15"/>
        <v>RSD</v>
      </c>
    </row>
    <row r="1010" spans="1:8" hidden="1" x14ac:dyDescent="0.25">
      <c r="A1010" s="192">
        <v>202209</v>
      </c>
      <c r="B1010" s="97" t="s">
        <v>43</v>
      </c>
      <c r="C1010" s="97">
        <v>321</v>
      </c>
      <c r="D1010" t="s">
        <v>458</v>
      </c>
      <c r="E1010" s="97" t="s">
        <v>22</v>
      </c>
      <c r="F1010" t="s">
        <v>12</v>
      </c>
      <c r="G1010" s="5">
        <v>126399.00000000001</v>
      </c>
      <c r="H1010" s="190" t="str">
        <f t="shared" si="15"/>
        <v>RSD</v>
      </c>
    </row>
    <row r="1011" spans="1:8" hidden="1" x14ac:dyDescent="0.25">
      <c r="A1011" s="192">
        <v>202209</v>
      </c>
      <c r="B1011" s="97" t="s">
        <v>43</v>
      </c>
      <c r="C1011" s="97">
        <v>321</v>
      </c>
      <c r="D1011" t="s">
        <v>458</v>
      </c>
      <c r="E1011" s="97" t="s">
        <v>22</v>
      </c>
      <c r="F1011" t="s">
        <v>10</v>
      </c>
      <c r="G1011" s="5">
        <v>219658</v>
      </c>
      <c r="H1011" s="190" t="str">
        <f t="shared" si="15"/>
        <v>RSD</v>
      </c>
    </row>
    <row r="1012" spans="1:8" hidden="1" x14ac:dyDescent="0.25">
      <c r="A1012" s="192">
        <v>202209</v>
      </c>
      <c r="B1012" s="97" t="s">
        <v>43</v>
      </c>
      <c r="C1012" s="97">
        <v>321</v>
      </c>
      <c r="D1012" t="s">
        <v>458</v>
      </c>
      <c r="E1012" s="97" t="s">
        <v>22</v>
      </c>
      <c r="F1012" t="s">
        <v>8</v>
      </c>
      <c r="G1012" s="5">
        <v>492433.59999999992</v>
      </c>
      <c r="H1012" s="190" t="str">
        <f t="shared" si="15"/>
        <v>RSD</v>
      </c>
    </row>
    <row r="1013" spans="1:8" hidden="1" x14ac:dyDescent="0.25">
      <c r="A1013" s="192">
        <v>202209</v>
      </c>
      <c r="B1013" s="97" t="s">
        <v>43</v>
      </c>
      <c r="C1013" s="97">
        <v>321</v>
      </c>
      <c r="D1013" t="s">
        <v>458</v>
      </c>
      <c r="E1013" s="97" t="s">
        <v>22</v>
      </c>
      <c r="F1013" t="s">
        <v>457</v>
      </c>
      <c r="G1013" s="5">
        <v>84043.3</v>
      </c>
      <c r="H1013" s="190" t="str">
        <f t="shared" si="15"/>
        <v>RSD</v>
      </c>
    </row>
    <row r="1014" spans="1:8" hidden="1" x14ac:dyDescent="0.25">
      <c r="A1014" s="192">
        <v>202209</v>
      </c>
      <c r="B1014" s="97" t="s">
        <v>43</v>
      </c>
      <c r="C1014" s="97">
        <v>322</v>
      </c>
      <c r="D1014" t="s">
        <v>456</v>
      </c>
      <c r="E1014" s="97" t="s">
        <v>20</v>
      </c>
      <c r="F1014" t="s">
        <v>20</v>
      </c>
      <c r="G1014" s="5">
        <v>579275.6</v>
      </c>
      <c r="H1014" s="190" t="str">
        <f t="shared" si="15"/>
        <v>RSD</v>
      </c>
    </row>
    <row r="1015" spans="1:8" hidden="1" x14ac:dyDescent="0.25">
      <c r="A1015" s="192">
        <v>202209</v>
      </c>
      <c r="B1015" s="97" t="s">
        <v>43</v>
      </c>
      <c r="C1015" s="97">
        <v>322</v>
      </c>
      <c r="D1015" t="s">
        <v>456</v>
      </c>
      <c r="E1015" s="97" t="s">
        <v>20</v>
      </c>
      <c r="F1015" t="s">
        <v>16</v>
      </c>
      <c r="G1015" s="5">
        <v>104144.5</v>
      </c>
      <c r="H1015" s="190" t="str">
        <f t="shared" si="15"/>
        <v>RSD</v>
      </c>
    </row>
    <row r="1016" spans="1:8" hidden="1" x14ac:dyDescent="0.25">
      <c r="A1016" s="192">
        <v>202209</v>
      </c>
      <c r="B1016" s="97" t="s">
        <v>43</v>
      </c>
      <c r="C1016" s="97">
        <v>322</v>
      </c>
      <c r="D1016" t="s">
        <v>458</v>
      </c>
      <c r="E1016" s="97" t="s">
        <v>20</v>
      </c>
      <c r="F1016" t="s">
        <v>22</v>
      </c>
      <c r="G1016" s="5">
        <v>2578774.2999999989</v>
      </c>
      <c r="H1016" s="190" t="str">
        <f t="shared" si="15"/>
        <v>RSD</v>
      </c>
    </row>
    <row r="1017" spans="1:8" hidden="1" x14ac:dyDescent="0.25">
      <c r="A1017" s="192">
        <v>202209</v>
      </c>
      <c r="B1017" s="97" t="s">
        <v>43</v>
      </c>
      <c r="C1017" s="97">
        <v>322</v>
      </c>
      <c r="D1017" t="s">
        <v>458</v>
      </c>
      <c r="E1017" s="97" t="s">
        <v>20</v>
      </c>
      <c r="F1017" t="s">
        <v>20</v>
      </c>
      <c r="G1017" s="5">
        <v>10426969.000000004</v>
      </c>
      <c r="H1017" s="190" t="str">
        <f t="shared" si="15"/>
        <v>RSD</v>
      </c>
    </row>
    <row r="1018" spans="1:8" hidden="1" x14ac:dyDescent="0.25">
      <c r="A1018" s="192">
        <v>202209</v>
      </c>
      <c r="B1018" s="97" t="s">
        <v>43</v>
      </c>
      <c r="C1018" s="97">
        <v>322</v>
      </c>
      <c r="D1018" t="s">
        <v>458</v>
      </c>
      <c r="E1018" s="97" t="s">
        <v>20</v>
      </c>
      <c r="F1018" t="s">
        <v>18</v>
      </c>
      <c r="G1018" s="5">
        <v>313649.7</v>
      </c>
      <c r="H1018" s="190" t="str">
        <f t="shared" si="15"/>
        <v>RSD</v>
      </c>
    </row>
    <row r="1019" spans="1:8" hidden="1" x14ac:dyDescent="0.25">
      <c r="A1019" s="192">
        <v>202209</v>
      </c>
      <c r="B1019" s="97" t="s">
        <v>43</v>
      </c>
      <c r="C1019" s="97">
        <v>322</v>
      </c>
      <c r="D1019" t="s">
        <v>458</v>
      </c>
      <c r="E1019" s="97" t="s">
        <v>20</v>
      </c>
      <c r="F1019" t="s">
        <v>16</v>
      </c>
      <c r="G1019" s="5">
        <v>2257246.2000000002</v>
      </c>
      <c r="H1019" s="190" t="str">
        <f t="shared" si="15"/>
        <v>RSD</v>
      </c>
    </row>
    <row r="1020" spans="1:8" hidden="1" x14ac:dyDescent="0.25">
      <c r="A1020" s="192">
        <v>202209</v>
      </c>
      <c r="B1020" s="97" t="s">
        <v>43</v>
      </c>
      <c r="C1020" s="97">
        <v>322</v>
      </c>
      <c r="D1020" t="s">
        <v>458</v>
      </c>
      <c r="E1020" s="97" t="s">
        <v>20</v>
      </c>
      <c r="F1020" t="s">
        <v>14</v>
      </c>
      <c r="G1020" s="5">
        <v>89891.099999999991</v>
      </c>
      <c r="H1020" s="190" t="str">
        <f t="shared" si="15"/>
        <v>RSD</v>
      </c>
    </row>
    <row r="1021" spans="1:8" hidden="1" x14ac:dyDescent="0.25">
      <c r="A1021" s="192">
        <v>202209</v>
      </c>
      <c r="B1021" s="97" t="s">
        <v>43</v>
      </c>
      <c r="C1021" s="97">
        <v>322</v>
      </c>
      <c r="D1021" t="s">
        <v>458</v>
      </c>
      <c r="E1021" s="97" t="s">
        <v>20</v>
      </c>
      <c r="F1021" t="s">
        <v>12</v>
      </c>
      <c r="G1021" s="5">
        <v>258530</v>
      </c>
      <c r="H1021" s="190" t="str">
        <f t="shared" si="15"/>
        <v>RSD</v>
      </c>
    </row>
    <row r="1022" spans="1:8" hidden="1" x14ac:dyDescent="0.25">
      <c r="A1022" s="192">
        <v>202209</v>
      </c>
      <c r="B1022" s="97" t="s">
        <v>43</v>
      </c>
      <c r="C1022" s="97">
        <v>322</v>
      </c>
      <c r="D1022" t="s">
        <v>458</v>
      </c>
      <c r="E1022" s="97" t="s">
        <v>20</v>
      </c>
      <c r="F1022" t="s">
        <v>10</v>
      </c>
      <c r="G1022" s="5">
        <v>102314.7</v>
      </c>
      <c r="H1022" s="190" t="str">
        <f t="shared" si="15"/>
        <v>RSD</v>
      </c>
    </row>
    <row r="1023" spans="1:8" hidden="1" x14ac:dyDescent="0.25">
      <c r="A1023" s="192">
        <v>202209</v>
      </c>
      <c r="B1023" s="97" t="s">
        <v>43</v>
      </c>
      <c r="C1023" s="97">
        <v>322</v>
      </c>
      <c r="D1023" t="s">
        <v>458</v>
      </c>
      <c r="E1023" s="97" t="s">
        <v>20</v>
      </c>
      <c r="F1023" t="s">
        <v>8</v>
      </c>
      <c r="G1023" s="5">
        <v>116163.79999999999</v>
      </c>
      <c r="H1023" s="190" t="str">
        <f t="shared" si="15"/>
        <v>RSD</v>
      </c>
    </row>
    <row r="1024" spans="1:8" hidden="1" x14ac:dyDescent="0.25">
      <c r="A1024" s="192">
        <v>202209</v>
      </c>
      <c r="B1024" s="97" t="s">
        <v>43</v>
      </c>
      <c r="C1024" s="97">
        <v>323</v>
      </c>
      <c r="D1024" t="s">
        <v>458</v>
      </c>
      <c r="E1024" s="97" t="s">
        <v>18</v>
      </c>
      <c r="F1024" t="s">
        <v>22</v>
      </c>
      <c r="G1024" s="5">
        <v>113565.5</v>
      </c>
      <c r="H1024" s="190" t="str">
        <f t="shared" si="15"/>
        <v>RSD</v>
      </c>
    </row>
    <row r="1025" spans="1:8" hidden="1" x14ac:dyDescent="0.25">
      <c r="A1025" s="192">
        <v>202209</v>
      </c>
      <c r="B1025" s="97" t="s">
        <v>43</v>
      </c>
      <c r="C1025" s="97">
        <v>323</v>
      </c>
      <c r="D1025" t="s">
        <v>458</v>
      </c>
      <c r="E1025" s="97" t="s">
        <v>18</v>
      </c>
      <c r="F1025" t="s">
        <v>20</v>
      </c>
      <c r="G1025" s="5">
        <v>52197.599999999999</v>
      </c>
      <c r="H1025" s="190" t="str">
        <f t="shared" si="15"/>
        <v>RSD</v>
      </c>
    </row>
    <row r="1026" spans="1:8" hidden="1" x14ac:dyDescent="0.25">
      <c r="A1026" s="192">
        <v>202209</v>
      </c>
      <c r="B1026" s="97" t="s">
        <v>43</v>
      </c>
      <c r="C1026" s="97">
        <v>323</v>
      </c>
      <c r="D1026" t="s">
        <v>458</v>
      </c>
      <c r="E1026" s="97" t="s">
        <v>18</v>
      </c>
      <c r="F1026" t="s">
        <v>18</v>
      </c>
      <c r="G1026" s="5">
        <v>2354157.8000000012</v>
      </c>
      <c r="H1026" s="190" t="str">
        <f t="shared" ref="H1026:H1089" si="16">VLOOKUP(B1026,N:O,2,FALSE)</f>
        <v>RSD</v>
      </c>
    </row>
    <row r="1027" spans="1:8" hidden="1" x14ac:dyDescent="0.25">
      <c r="A1027" s="192">
        <v>202209</v>
      </c>
      <c r="B1027" s="97" t="s">
        <v>43</v>
      </c>
      <c r="C1027" s="97">
        <v>323</v>
      </c>
      <c r="D1027" t="s">
        <v>458</v>
      </c>
      <c r="E1027" s="97" t="s">
        <v>18</v>
      </c>
      <c r="F1027" t="s">
        <v>16</v>
      </c>
      <c r="G1027" s="5">
        <v>69612.900000000009</v>
      </c>
      <c r="H1027" s="190" t="str">
        <f t="shared" si="16"/>
        <v>RSD</v>
      </c>
    </row>
    <row r="1028" spans="1:8" hidden="1" x14ac:dyDescent="0.25">
      <c r="A1028" s="192">
        <v>202209</v>
      </c>
      <c r="B1028" s="97" t="s">
        <v>43</v>
      </c>
      <c r="C1028" s="97">
        <v>323</v>
      </c>
      <c r="D1028" t="s">
        <v>458</v>
      </c>
      <c r="E1028" s="97" t="s">
        <v>18</v>
      </c>
      <c r="F1028" t="s">
        <v>14</v>
      </c>
      <c r="G1028" s="5">
        <v>38201.799999999996</v>
      </c>
      <c r="H1028" s="190" t="str">
        <f t="shared" si="16"/>
        <v>RSD</v>
      </c>
    </row>
    <row r="1029" spans="1:8" hidden="1" x14ac:dyDescent="0.25">
      <c r="A1029" s="192">
        <v>202209</v>
      </c>
      <c r="B1029" s="97" t="s">
        <v>43</v>
      </c>
      <c r="C1029" s="97">
        <v>323</v>
      </c>
      <c r="D1029" t="s">
        <v>458</v>
      </c>
      <c r="E1029" s="97" t="s">
        <v>18</v>
      </c>
      <c r="F1029" t="s">
        <v>12</v>
      </c>
      <c r="G1029" s="5">
        <v>305840.90000000002</v>
      </c>
      <c r="H1029" s="190" t="str">
        <f t="shared" si="16"/>
        <v>RSD</v>
      </c>
    </row>
    <row r="1030" spans="1:8" hidden="1" x14ac:dyDescent="0.25">
      <c r="A1030" s="192">
        <v>202209</v>
      </c>
      <c r="B1030" s="97" t="s">
        <v>43</v>
      </c>
      <c r="C1030" s="97">
        <v>324</v>
      </c>
      <c r="D1030" t="s">
        <v>458</v>
      </c>
      <c r="E1030" s="97" t="s">
        <v>16</v>
      </c>
      <c r="F1030" t="s">
        <v>22</v>
      </c>
      <c r="G1030" s="5">
        <v>2724927.0999999996</v>
      </c>
      <c r="H1030" s="190" t="str">
        <f t="shared" si="16"/>
        <v>RSD</v>
      </c>
    </row>
    <row r="1031" spans="1:8" hidden="1" x14ac:dyDescent="0.25">
      <c r="A1031" s="192">
        <v>202209</v>
      </c>
      <c r="B1031" s="97" t="s">
        <v>43</v>
      </c>
      <c r="C1031" s="97">
        <v>324</v>
      </c>
      <c r="D1031" t="s">
        <v>458</v>
      </c>
      <c r="E1031" s="97" t="s">
        <v>16</v>
      </c>
      <c r="F1031" t="s">
        <v>20</v>
      </c>
      <c r="G1031" s="5">
        <v>618010.1</v>
      </c>
      <c r="H1031" s="190" t="str">
        <f t="shared" si="16"/>
        <v>RSD</v>
      </c>
    </row>
    <row r="1032" spans="1:8" hidden="1" x14ac:dyDescent="0.25">
      <c r="A1032" s="192">
        <v>202209</v>
      </c>
      <c r="B1032" s="97" t="s">
        <v>43</v>
      </c>
      <c r="C1032" s="97">
        <v>324</v>
      </c>
      <c r="D1032" t="s">
        <v>458</v>
      </c>
      <c r="E1032" s="97" t="s">
        <v>16</v>
      </c>
      <c r="F1032" t="s">
        <v>18</v>
      </c>
      <c r="G1032" s="5">
        <v>63554.400000000001</v>
      </c>
      <c r="H1032" s="190" t="str">
        <f t="shared" si="16"/>
        <v>RSD</v>
      </c>
    </row>
    <row r="1033" spans="1:8" hidden="1" x14ac:dyDescent="0.25">
      <c r="A1033" s="192">
        <v>202209</v>
      </c>
      <c r="B1033" s="97" t="s">
        <v>43</v>
      </c>
      <c r="C1033" s="97">
        <v>324</v>
      </c>
      <c r="D1033" t="s">
        <v>458</v>
      </c>
      <c r="E1033" s="97" t="s">
        <v>16</v>
      </c>
      <c r="F1033" t="s">
        <v>16</v>
      </c>
      <c r="G1033" s="5">
        <v>6166031.1999999955</v>
      </c>
      <c r="H1033" s="190" t="str">
        <f t="shared" si="16"/>
        <v>RSD</v>
      </c>
    </row>
    <row r="1034" spans="1:8" hidden="1" x14ac:dyDescent="0.25">
      <c r="A1034" s="192">
        <v>202209</v>
      </c>
      <c r="B1034" s="97" t="s">
        <v>43</v>
      </c>
      <c r="C1034" s="97">
        <v>324</v>
      </c>
      <c r="D1034" t="s">
        <v>458</v>
      </c>
      <c r="E1034" s="97" t="s">
        <v>16</v>
      </c>
      <c r="F1034" t="s">
        <v>14</v>
      </c>
      <c r="G1034" s="5">
        <v>155006.79999999999</v>
      </c>
      <c r="H1034" s="190" t="str">
        <f t="shared" si="16"/>
        <v>RSD</v>
      </c>
    </row>
    <row r="1035" spans="1:8" hidden="1" x14ac:dyDescent="0.25">
      <c r="A1035" s="192">
        <v>202209</v>
      </c>
      <c r="B1035" s="97" t="s">
        <v>43</v>
      </c>
      <c r="C1035" s="97">
        <v>324</v>
      </c>
      <c r="D1035" t="s">
        <v>458</v>
      </c>
      <c r="E1035" s="97" t="s">
        <v>16</v>
      </c>
      <c r="F1035" t="s">
        <v>12</v>
      </c>
      <c r="G1035" s="5">
        <v>102074.7</v>
      </c>
      <c r="H1035" s="190" t="str">
        <f t="shared" si="16"/>
        <v>RSD</v>
      </c>
    </row>
    <row r="1036" spans="1:8" hidden="1" x14ac:dyDescent="0.25">
      <c r="A1036" s="192">
        <v>202209</v>
      </c>
      <c r="B1036" s="97" t="s">
        <v>43</v>
      </c>
      <c r="C1036" s="97">
        <v>324</v>
      </c>
      <c r="D1036" t="s">
        <v>458</v>
      </c>
      <c r="E1036" s="97" t="s">
        <v>16</v>
      </c>
      <c r="F1036" t="s">
        <v>8</v>
      </c>
      <c r="G1036" s="5">
        <v>33551.699999999997</v>
      </c>
      <c r="H1036" s="190" t="str">
        <f t="shared" si="16"/>
        <v>RSD</v>
      </c>
    </row>
    <row r="1037" spans="1:8" hidden="1" x14ac:dyDescent="0.25">
      <c r="A1037" s="192">
        <v>202209</v>
      </c>
      <c r="B1037" s="97" t="s">
        <v>43</v>
      </c>
      <c r="C1037" s="97">
        <v>324</v>
      </c>
      <c r="D1037" t="s">
        <v>458</v>
      </c>
      <c r="E1037" s="97" t="s">
        <v>16</v>
      </c>
      <c r="F1037" t="s">
        <v>457</v>
      </c>
      <c r="G1037" s="5">
        <v>242952.3</v>
      </c>
      <c r="H1037" s="190" t="str">
        <f t="shared" si="16"/>
        <v>RSD</v>
      </c>
    </row>
    <row r="1038" spans="1:8" hidden="1" x14ac:dyDescent="0.25">
      <c r="A1038" s="192">
        <v>202209</v>
      </c>
      <c r="B1038" s="97" t="s">
        <v>43</v>
      </c>
      <c r="C1038" s="97">
        <v>324</v>
      </c>
      <c r="D1038" t="s">
        <v>220</v>
      </c>
      <c r="E1038" s="97" t="s">
        <v>166</v>
      </c>
      <c r="F1038" t="s">
        <v>22</v>
      </c>
      <c r="G1038" s="5">
        <v>701694.20000000007</v>
      </c>
      <c r="H1038" s="190" t="str">
        <f t="shared" si="16"/>
        <v>RSD</v>
      </c>
    </row>
    <row r="1039" spans="1:8" hidden="1" x14ac:dyDescent="0.25">
      <c r="A1039" s="192">
        <v>202209</v>
      </c>
      <c r="B1039" s="97" t="s">
        <v>43</v>
      </c>
      <c r="C1039" s="97">
        <v>324</v>
      </c>
      <c r="D1039" t="s">
        <v>220</v>
      </c>
      <c r="E1039" s="97" t="s">
        <v>166</v>
      </c>
      <c r="F1039" t="s">
        <v>18</v>
      </c>
      <c r="G1039" s="5">
        <v>34381.5</v>
      </c>
      <c r="H1039" s="190" t="str">
        <f t="shared" si="16"/>
        <v>RSD</v>
      </c>
    </row>
    <row r="1040" spans="1:8" hidden="1" x14ac:dyDescent="0.25">
      <c r="A1040" s="192">
        <v>202209</v>
      </c>
      <c r="B1040" s="97" t="s">
        <v>43</v>
      </c>
      <c r="C1040" s="97">
        <v>324</v>
      </c>
      <c r="D1040" t="s">
        <v>220</v>
      </c>
      <c r="E1040" s="97" t="s">
        <v>166</v>
      </c>
      <c r="F1040" t="s">
        <v>16</v>
      </c>
      <c r="G1040" s="5">
        <v>934110.9</v>
      </c>
      <c r="H1040" s="190" t="str">
        <f t="shared" si="16"/>
        <v>RSD</v>
      </c>
    </row>
    <row r="1041" spans="1:8" hidden="1" x14ac:dyDescent="0.25">
      <c r="A1041" s="192">
        <v>202209</v>
      </c>
      <c r="B1041" s="97" t="s">
        <v>43</v>
      </c>
      <c r="C1041" s="97">
        <v>325</v>
      </c>
      <c r="D1041" t="s">
        <v>458</v>
      </c>
      <c r="E1041" s="97" t="s">
        <v>14</v>
      </c>
      <c r="F1041" t="s">
        <v>22</v>
      </c>
      <c r="G1041" s="5">
        <v>967038.6</v>
      </c>
      <c r="H1041" s="190" t="str">
        <f t="shared" si="16"/>
        <v>RSD</v>
      </c>
    </row>
    <row r="1042" spans="1:8" hidden="1" x14ac:dyDescent="0.25">
      <c r="A1042" s="192">
        <v>202209</v>
      </c>
      <c r="B1042" s="97" t="s">
        <v>43</v>
      </c>
      <c r="C1042" s="97">
        <v>325</v>
      </c>
      <c r="D1042" t="s">
        <v>458</v>
      </c>
      <c r="E1042" s="97" t="s">
        <v>14</v>
      </c>
      <c r="F1042" t="s">
        <v>20</v>
      </c>
      <c r="G1042" s="5">
        <v>181428.2</v>
      </c>
      <c r="H1042" s="190" t="str">
        <f t="shared" si="16"/>
        <v>RSD</v>
      </c>
    </row>
    <row r="1043" spans="1:8" hidden="1" x14ac:dyDescent="0.25">
      <c r="A1043" s="192">
        <v>202209</v>
      </c>
      <c r="B1043" s="97" t="s">
        <v>43</v>
      </c>
      <c r="C1043" s="97">
        <v>325</v>
      </c>
      <c r="D1043" t="s">
        <v>458</v>
      </c>
      <c r="E1043" s="97" t="s">
        <v>14</v>
      </c>
      <c r="F1043" t="s">
        <v>18</v>
      </c>
      <c r="G1043" s="5">
        <v>68523</v>
      </c>
      <c r="H1043" s="190" t="str">
        <f t="shared" si="16"/>
        <v>RSD</v>
      </c>
    </row>
    <row r="1044" spans="1:8" hidden="1" x14ac:dyDescent="0.25">
      <c r="A1044" s="192">
        <v>202209</v>
      </c>
      <c r="B1044" s="97" t="s">
        <v>43</v>
      </c>
      <c r="C1044" s="97">
        <v>325</v>
      </c>
      <c r="D1044" t="s">
        <v>458</v>
      </c>
      <c r="E1044" s="97" t="s">
        <v>14</v>
      </c>
      <c r="F1044" t="s">
        <v>16</v>
      </c>
      <c r="G1044" s="5">
        <v>598628.70000000007</v>
      </c>
      <c r="H1044" s="190" t="str">
        <f t="shared" si="16"/>
        <v>RSD</v>
      </c>
    </row>
    <row r="1045" spans="1:8" hidden="1" x14ac:dyDescent="0.25">
      <c r="A1045" s="192">
        <v>202209</v>
      </c>
      <c r="B1045" s="97" t="s">
        <v>43</v>
      </c>
      <c r="C1045" s="97">
        <v>325</v>
      </c>
      <c r="D1045" t="s">
        <v>458</v>
      </c>
      <c r="E1045" s="97" t="s">
        <v>14</v>
      </c>
      <c r="F1045" t="s">
        <v>14</v>
      </c>
      <c r="G1045" s="5">
        <v>8921446.7399999965</v>
      </c>
      <c r="H1045" s="190" t="str">
        <f t="shared" si="16"/>
        <v>RSD</v>
      </c>
    </row>
    <row r="1046" spans="1:8" hidden="1" x14ac:dyDescent="0.25">
      <c r="A1046" s="192">
        <v>202209</v>
      </c>
      <c r="B1046" s="97" t="s">
        <v>43</v>
      </c>
      <c r="C1046" s="97">
        <v>325</v>
      </c>
      <c r="D1046" t="s">
        <v>458</v>
      </c>
      <c r="E1046" s="97" t="s">
        <v>14</v>
      </c>
      <c r="F1046" t="s">
        <v>12</v>
      </c>
      <c r="G1046" s="5">
        <v>880746.40000000014</v>
      </c>
      <c r="H1046" s="190" t="str">
        <f t="shared" si="16"/>
        <v>RSD</v>
      </c>
    </row>
    <row r="1047" spans="1:8" hidden="1" x14ac:dyDescent="0.25">
      <c r="A1047" s="192">
        <v>202209</v>
      </c>
      <c r="B1047" s="97" t="s">
        <v>43</v>
      </c>
      <c r="C1047" s="97">
        <v>325</v>
      </c>
      <c r="D1047" t="s">
        <v>458</v>
      </c>
      <c r="E1047" s="97" t="s">
        <v>14</v>
      </c>
      <c r="F1047" t="s">
        <v>10</v>
      </c>
      <c r="G1047" s="5">
        <v>168051.1</v>
      </c>
      <c r="H1047" s="190" t="str">
        <f t="shared" si="16"/>
        <v>RSD</v>
      </c>
    </row>
    <row r="1048" spans="1:8" hidden="1" x14ac:dyDescent="0.25">
      <c r="A1048" s="192">
        <v>202209</v>
      </c>
      <c r="B1048" s="97" t="s">
        <v>43</v>
      </c>
      <c r="C1048" s="97">
        <v>325</v>
      </c>
      <c r="D1048" t="s">
        <v>458</v>
      </c>
      <c r="E1048" s="97" t="s">
        <v>14</v>
      </c>
      <c r="F1048" t="s">
        <v>8</v>
      </c>
      <c r="G1048" s="5">
        <v>39592</v>
      </c>
      <c r="H1048" s="190" t="str">
        <f t="shared" si="16"/>
        <v>RSD</v>
      </c>
    </row>
    <row r="1049" spans="1:8" hidden="1" x14ac:dyDescent="0.25">
      <c r="A1049" s="192">
        <v>202209</v>
      </c>
      <c r="B1049" s="97" t="s">
        <v>43</v>
      </c>
      <c r="C1049" s="97">
        <v>326</v>
      </c>
      <c r="D1049" t="s">
        <v>458</v>
      </c>
      <c r="E1049" s="97" t="s">
        <v>12</v>
      </c>
      <c r="F1049" t="s">
        <v>22</v>
      </c>
      <c r="G1049" s="5">
        <v>953760.60000000033</v>
      </c>
      <c r="H1049" s="190" t="str">
        <f t="shared" si="16"/>
        <v>RSD</v>
      </c>
    </row>
    <row r="1050" spans="1:8" hidden="1" x14ac:dyDescent="0.25">
      <c r="A1050" s="192">
        <v>202209</v>
      </c>
      <c r="B1050" s="97" t="s">
        <v>43</v>
      </c>
      <c r="C1050" s="97">
        <v>326</v>
      </c>
      <c r="D1050" t="s">
        <v>458</v>
      </c>
      <c r="E1050" s="97" t="s">
        <v>12</v>
      </c>
      <c r="F1050" t="s">
        <v>20</v>
      </c>
      <c r="G1050" s="5">
        <v>146464.5</v>
      </c>
      <c r="H1050" s="190" t="str">
        <f t="shared" si="16"/>
        <v>RSD</v>
      </c>
    </row>
    <row r="1051" spans="1:8" hidden="1" x14ac:dyDescent="0.25">
      <c r="A1051" s="192">
        <v>202209</v>
      </c>
      <c r="B1051" s="97" t="s">
        <v>43</v>
      </c>
      <c r="C1051" s="97">
        <v>326</v>
      </c>
      <c r="D1051" t="s">
        <v>458</v>
      </c>
      <c r="E1051" s="97" t="s">
        <v>12</v>
      </c>
      <c r="F1051" t="s">
        <v>18</v>
      </c>
      <c r="G1051" s="5">
        <v>90204.800000000003</v>
      </c>
      <c r="H1051" s="190" t="str">
        <f t="shared" si="16"/>
        <v>RSD</v>
      </c>
    </row>
    <row r="1052" spans="1:8" hidden="1" x14ac:dyDescent="0.25">
      <c r="A1052" s="192">
        <v>202209</v>
      </c>
      <c r="B1052" s="97" t="s">
        <v>43</v>
      </c>
      <c r="C1052" s="97">
        <v>326</v>
      </c>
      <c r="D1052" t="s">
        <v>458</v>
      </c>
      <c r="E1052" s="97" t="s">
        <v>12</v>
      </c>
      <c r="F1052" t="s">
        <v>16</v>
      </c>
      <c r="G1052" s="5">
        <v>218527.7</v>
      </c>
      <c r="H1052" s="190" t="str">
        <f t="shared" si="16"/>
        <v>RSD</v>
      </c>
    </row>
    <row r="1053" spans="1:8" hidden="1" x14ac:dyDescent="0.25">
      <c r="A1053" s="192">
        <v>202209</v>
      </c>
      <c r="B1053" s="97" t="s">
        <v>43</v>
      </c>
      <c r="C1053" s="97">
        <v>326</v>
      </c>
      <c r="D1053" t="s">
        <v>458</v>
      </c>
      <c r="E1053" s="97" t="s">
        <v>12</v>
      </c>
      <c r="F1053" t="s">
        <v>14</v>
      </c>
      <c r="G1053" s="5">
        <v>641922.19999999984</v>
      </c>
      <c r="H1053" s="190" t="str">
        <f t="shared" si="16"/>
        <v>RSD</v>
      </c>
    </row>
    <row r="1054" spans="1:8" hidden="1" x14ac:dyDescent="0.25">
      <c r="A1054" s="192">
        <v>202209</v>
      </c>
      <c r="B1054" s="97" t="s">
        <v>43</v>
      </c>
      <c r="C1054" s="97">
        <v>326</v>
      </c>
      <c r="D1054" t="s">
        <v>458</v>
      </c>
      <c r="E1054" s="97" t="s">
        <v>12</v>
      </c>
      <c r="F1054" t="s">
        <v>12</v>
      </c>
      <c r="G1054" s="5">
        <v>9094866.8999999985</v>
      </c>
      <c r="H1054" s="190" t="str">
        <f t="shared" si="16"/>
        <v>RSD</v>
      </c>
    </row>
    <row r="1055" spans="1:8" hidden="1" x14ac:dyDescent="0.25">
      <c r="A1055" s="192">
        <v>202209</v>
      </c>
      <c r="B1055" s="97" t="s">
        <v>43</v>
      </c>
      <c r="C1055" s="97">
        <v>326</v>
      </c>
      <c r="D1055" t="s">
        <v>458</v>
      </c>
      <c r="E1055" s="97" t="s">
        <v>12</v>
      </c>
      <c r="F1055" t="s">
        <v>10</v>
      </c>
      <c r="G1055" s="5">
        <v>380220.99999999983</v>
      </c>
      <c r="H1055" s="190" t="str">
        <f t="shared" si="16"/>
        <v>RSD</v>
      </c>
    </row>
    <row r="1056" spans="1:8" hidden="1" x14ac:dyDescent="0.25">
      <c r="A1056" s="192">
        <v>202209</v>
      </c>
      <c r="B1056" s="97" t="s">
        <v>43</v>
      </c>
      <c r="C1056" s="97">
        <v>326</v>
      </c>
      <c r="D1056" t="s">
        <v>458</v>
      </c>
      <c r="E1056" s="97" t="s">
        <v>12</v>
      </c>
      <c r="F1056" t="s">
        <v>8</v>
      </c>
      <c r="G1056" s="5">
        <v>159560.9</v>
      </c>
      <c r="H1056" s="190" t="str">
        <f t="shared" si="16"/>
        <v>RSD</v>
      </c>
    </row>
    <row r="1057" spans="1:8" hidden="1" x14ac:dyDescent="0.25">
      <c r="A1057" s="192">
        <v>202209</v>
      </c>
      <c r="B1057" s="97" t="s">
        <v>43</v>
      </c>
      <c r="C1057" s="97">
        <v>326</v>
      </c>
      <c r="D1057" t="s">
        <v>458</v>
      </c>
      <c r="E1057" s="97" t="s">
        <v>12</v>
      </c>
      <c r="F1057" t="s">
        <v>457</v>
      </c>
      <c r="G1057" s="5">
        <v>0</v>
      </c>
      <c r="H1057" s="190" t="str">
        <f t="shared" si="16"/>
        <v>RSD</v>
      </c>
    </row>
    <row r="1058" spans="1:8" hidden="1" x14ac:dyDescent="0.25">
      <c r="A1058" s="192">
        <v>202209</v>
      </c>
      <c r="B1058" s="97" t="s">
        <v>43</v>
      </c>
      <c r="C1058" s="97">
        <v>326</v>
      </c>
      <c r="D1058" t="s">
        <v>220</v>
      </c>
      <c r="E1058" s="97" t="s">
        <v>171</v>
      </c>
      <c r="F1058" t="s">
        <v>12</v>
      </c>
      <c r="G1058" s="5">
        <v>771007.19999999984</v>
      </c>
      <c r="H1058" s="190" t="str">
        <f t="shared" si="16"/>
        <v>RSD</v>
      </c>
    </row>
    <row r="1059" spans="1:8" hidden="1" x14ac:dyDescent="0.25">
      <c r="A1059" s="192">
        <v>202209</v>
      </c>
      <c r="B1059" s="97" t="s">
        <v>43</v>
      </c>
      <c r="C1059" s="97">
        <v>327</v>
      </c>
      <c r="D1059" t="s">
        <v>458</v>
      </c>
      <c r="E1059" s="97" t="s">
        <v>10</v>
      </c>
      <c r="F1059" t="s">
        <v>22</v>
      </c>
      <c r="G1059" s="5">
        <v>4514151.8999999994</v>
      </c>
      <c r="H1059" s="190" t="str">
        <f t="shared" si="16"/>
        <v>RSD</v>
      </c>
    </row>
    <row r="1060" spans="1:8" hidden="1" x14ac:dyDescent="0.25">
      <c r="A1060" s="192">
        <v>202209</v>
      </c>
      <c r="B1060" s="97" t="s">
        <v>43</v>
      </c>
      <c r="C1060" s="97">
        <v>327</v>
      </c>
      <c r="D1060" t="s">
        <v>458</v>
      </c>
      <c r="E1060" s="97" t="s">
        <v>10</v>
      </c>
      <c r="F1060" t="s">
        <v>20</v>
      </c>
      <c r="G1060" s="5">
        <v>382732.7</v>
      </c>
      <c r="H1060" s="190" t="str">
        <f t="shared" si="16"/>
        <v>RSD</v>
      </c>
    </row>
    <row r="1061" spans="1:8" hidden="1" x14ac:dyDescent="0.25">
      <c r="A1061" s="192">
        <v>202209</v>
      </c>
      <c r="B1061" s="97" t="s">
        <v>43</v>
      </c>
      <c r="C1061" s="97">
        <v>327</v>
      </c>
      <c r="D1061" t="s">
        <v>458</v>
      </c>
      <c r="E1061" s="97" t="s">
        <v>10</v>
      </c>
      <c r="F1061" t="s">
        <v>18</v>
      </c>
      <c r="G1061" s="5">
        <v>146892.20000000001</v>
      </c>
      <c r="H1061" s="190" t="str">
        <f t="shared" si="16"/>
        <v>RSD</v>
      </c>
    </row>
    <row r="1062" spans="1:8" hidden="1" x14ac:dyDescent="0.25">
      <c r="A1062" s="192">
        <v>202209</v>
      </c>
      <c r="B1062" s="97" t="s">
        <v>43</v>
      </c>
      <c r="C1062" s="97">
        <v>327</v>
      </c>
      <c r="D1062" t="s">
        <v>458</v>
      </c>
      <c r="E1062" s="97" t="s">
        <v>10</v>
      </c>
      <c r="F1062" t="s">
        <v>16</v>
      </c>
      <c r="G1062" s="5">
        <v>709495.09999999974</v>
      </c>
      <c r="H1062" s="190" t="str">
        <f t="shared" si="16"/>
        <v>RSD</v>
      </c>
    </row>
    <row r="1063" spans="1:8" hidden="1" x14ac:dyDescent="0.25">
      <c r="A1063" s="192">
        <v>202209</v>
      </c>
      <c r="B1063" s="97" t="s">
        <v>43</v>
      </c>
      <c r="C1063" s="97">
        <v>327</v>
      </c>
      <c r="D1063" t="s">
        <v>458</v>
      </c>
      <c r="E1063" s="97" t="s">
        <v>10</v>
      </c>
      <c r="F1063" t="s">
        <v>14</v>
      </c>
      <c r="G1063" s="5">
        <v>1160262.1999999997</v>
      </c>
      <c r="H1063" s="190" t="str">
        <f t="shared" si="16"/>
        <v>RSD</v>
      </c>
    </row>
    <row r="1064" spans="1:8" hidden="1" x14ac:dyDescent="0.25">
      <c r="A1064" s="192">
        <v>202209</v>
      </c>
      <c r="B1064" s="97" t="s">
        <v>43</v>
      </c>
      <c r="C1064" s="97">
        <v>327</v>
      </c>
      <c r="D1064" t="s">
        <v>458</v>
      </c>
      <c r="E1064" s="97" t="s">
        <v>10</v>
      </c>
      <c r="F1064" t="s">
        <v>12</v>
      </c>
      <c r="G1064" s="5">
        <v>3157173.4000000004</v>
      </c>
      <c r="H1064" s="190" t="str">
        <f t="shared" si="16"/>
        <v>RSD</v>
      </c>
    </row>
    <row r="1065" spans="1:8" hidden="1" x14ac:dyDescent="0.25">
      <c r="A1065" s="192">
        <v>202209</v>
      </c>
      <c r="B1065" s="97" t="s">
        <v>43</v>
      </c>
      <c r="C1065" s="97">
        <v>327</v>
      </c>
      <c r="D1065" t="s">
        <v>458</v>
      </c>
      <c r="E1065" s="97" t="s">
        <v>10</v>
      </c>
      <c r="F1065" t="s">
        <v>10</v>
      </c>
      <c r="G1065" s="5">
        <v>11419307.4</v>
      </c>
      <c r="H1065" s="190" t="str">
        <f t="shared" si="16"/>
        <v>RSD</v>
      </c>
    </row>
    <row r="1066" spans="1:8" hidden="1" x14ac:dyDescent="0.25">
      <c r="A1066" s="192">
        <v>202209</v>
      </c>
      <c r="B1066" s="97" t="s">
        <v>43</v>
      </c>
      <c r="C1066" s="97">
        <v>327</v>
      </c>
      <c r="D1066" t="s">
        <v>458</v>
      </c>
      <c r="E1066" s="97" t="s">
        <v>10</v>
      </c>
      <c r="F1066" t="s">
        <v>8</v>
      </c>
      <c r="G1066" s="5">
        <v>120500.30000000002</v>
      </c>
      <c r="H1066" s="190" t="str">
        <f t="shared" si="16"/>
        <v>RSD</v>
      </c>
    </row>
    <row r="1067" spans="1:8" hidden="1" x14ac:dyDescent="0.25">
      <c r="A1067" s="192">
        <v>202209</v>
      </c>
      <c r="B1067" s="97" t="s">
        <v>43</v>
      </c>
      <c r="C1067" s="97">
        <v>328</v>
      </c>
      <c r="D1067" t="s">
        <v>456</v>
      </c>
      <c r="E1067" s="97" t="s">
        <v>8</v>
      </c>
      <c r="F1067" t="s">
        <v>22</v>
      </c>
      <c r="G1067" s="5">
        <v>35341.5</v>
      </c>
      <c r="H1067" s="190" t="str">
        <f t="shared" si="16"/>
        <v>RSD</v>
      </c>
    </row>
    <row r="1068" spans="1:8" hidden="1" x14ac:dyDescent="0.25">
      <c r="A1068" s="192">
        <v>202209</v>
      </c>
      <c r="B1068" s="97" t="s">
        <v>43</v>
      </c>
      <c r="C1068" s="97">
        <v>328</v>
      </c>
      <c r="D1068" t="s">
        <v>456</v>
      </c>
      <c r="E1068" s="97" t="s">
        <v>8</v>
      </c>
      <c r="F1068" t="s">
        <v>12</v>
      </c>
      <c r="G1068" s="5">
        <v>35141.5</v>
      </c>
      <c r="H1068" s="190" t="str">
        <f t="shared" si="16"/>
        <v>RSD</v>
      </c>
    </row>
    <row r="1069" spans="1:8" hidden="1" x14ac:dyDescent="0.25">
      <c r="A1069" s="192">
        <v>202209</v>
      </c>
      <c r="B1069" s="97" t="s">
        <v>43</v>
      </c>
      <c r="C1069" s="97">
        <v>328</v>
      </c>
      <c r="D1069" t="s">
        <v>456</v>
      </c>
      <c r="E1069" s="97" t="s">
        <v>8</v>
      </c>
      <c r="F1069" t="s">
        <v>10</v>
      </c>
      <c r="G1069" s="5">
        <v>21906.6</v>
      </c>
      <c r="H1069" s="190" t="str">
        <f t="shared" si="16"/>
        <v>RSD</v>
      </c>
    </row>
    <row r="1070" spans="1:8" hidden="1" x14ac:dyDescent="0.25">
      <c r="A1070" s="192">
        <v>202209</v>
      </c>
      <c r="B1070" s="97" t="s">
        <v>43</v>
      </c>
      <c r="C1070" s="97">
        <v>328</v>
      </c>
      <c r="D1070" t="s">
        <v>456</v>
      </c>
      <c r="E1070" s="97" t="s">
        <v>8</v>
      </c>
      <c r="F1070" t="s">
        <v>8</v>
      </c>
      <c r="G1070" s="5">
        <v>836580.6</v>
      </c>
      <c r="H1070" s="190" t="str">
        <f t="shared" si="16"/>
        <v>RSD</v>
      </c>
    </row>
    <row r="1071" spans="1:8" hidden="1" x14ac:dyDescent="0.25">
      <c r="A1071" s="192">
        <v>202209</v>
      </c>
      <c r="B1071" s="97" t="s">
        <v>43</v>
      </c>
      <c r="C1071" s="97">
        <v>328</v>
      </c>
      <c r="D1071" t="s">
        <v>458</v>
      </c>
      <c r="E1071" s="97" t="s">
        <v>8</v>
      </c>
      <c r="F1071" t="s">
        <v>22</v>
      </c>
      <c r="G1071" s="5">
        <v>1530889.2000000007</v>
      </c>
      <c r="H1071" s="190" t="str">
        <f t="shared" si="16"/>
        <v>RSD</v>
      </c>
    </row>
    <row r="1072" spans="1:8" hidden="1" x14ac:dyDescent="0.25">
      <c r="A1072" s="192">
        <v>202209</v>
      </c>
      <c r="B1072" s="97" t="s">
        <v>43</v>
      </c>
      <c r="C1072" s="97">
        <v>328</v>
      </c>
      <c r="D1072" t="s">
        <v>458</v>
      </c>
      <c r="E1072" s="97" t="s">
        <v>8</v>
      </c>
      <c r="F1072" t="s">
        <v>20</v>
      </c>
      <c r="G1072" s="5">
        <v>151903.79999999996</v>
      </c>
      <c r="H1072" s="190" t="str">
        <f t="shared" si="16"/>
        <v>RSD</v>
      </c>
    </row>
    <row r="1073" spans="1:8" hidden="1" x14ac:dyDescent="0.25">
      <c r="A1073" s="192">
        <v>202209</v>
      </c>
      <c r="B1073" s="97" t="s">
        <v>43</v>
      </c>
      <c r="C1073" s="97">
        <v>328</v>
      </c>
      <c r="D1073" t="s">
        <v>458</v>
      </c>
      <c r="E1073" s="97" t="s">
        <v>8</v>
      </c>
      <c r="F1073" t="s">
        <v>16</v>
      </c>
      <c r="G1073" s="5">
        <v>170138.89999999997</v>
      </c>
      <c r="H1073" s="190" t="str">
        <f t="shared" si="16"/>
        <v>RSD</v>
      </c>
    </row>
    <row r="1074" spans="1:8" hidden="1" x14ac:dyDescent="0.25">
      <c r="A1074" s="192">
        <v>202209</v>
      </c>
      <c r="B1074" s="185" t="s">
        <v>43</v>
      </c>
      <c r="C1074" s="97">
        <v>328</v>
      </c>
      <c r="D1074" t="s">
        <v>458</v>
      </c>
      <c r="E1074" s="97" t="s">
        <v>8</v>
      </c>
      <c r="F1074" t="s">
        <v>8</v>
      </c>
      <c r="G1074" s="5">
        <v>4731526.799999997</v>
      </c>
      <c r="H1074" s="190" t="str">
        <f t="shared" si="16"/>
        <v>RSD</v>
      </c>
    </row>
    <row r="1075" spans="1:8" hidden="1" x14ac:dyDescent="0.25">
      <c r="A1075" s="192">
        <v>202209</v>
      </c>
      <c r="B1075" s="97" t="s">
        <v>469</v>
      </c>
      <c r="C1075" s="97">
        <v>321</v>
      </c>
      <c r="D1075" t="s">
        <v>458</v>
      </c>
      <c r="E1075" s="97" t="s">
        <v>22</v>
      </c>
      <c r="F1075" t="s">
        <v>22</v>
      </c>
      <c r="G1075" s="5">
        <v>698502</v>
      </c>
      <c r="H1075" s="190" t="str">
        <f t="shared" si="16"/>
        <v>RIA minori con disturbi del neuro-sviluppo e disabilità complessa S.R.M.</v>
      </c>
    </row>
    <row r="1076" spans="1:8" hidden="1" x14ac:dyDescent="0.25">
      <c r="A1076" s="192">
        <v>202209</v>
      </c>
      <c r="B1076" s="97" t="s">
        <v>469</v>
      </c>
      <c r="C1076" s="97">
        <v>321</v>
      </c>
      <c r="D1076" t="s">
        <v>458</v>
      </c>
      <c r="E1076" s="97" t="s">
        <v>22</v>
      </c>
      <c r="F1076" t="s">
        <v>20</v>
      </c>
      <c r="G1076" s="5">
        <v>66970.100000000006</v>
      </c>
      <c r="H1076" s="190" t="str">
        <f t="shared" si="16"/>
        <v>RIA minori con disturbi del neuro-sviluppo e disabilità complessa S.R.M.</v>
      </c>
    </row>
    <row r="1077" spans="1:8" hidden="1" x14ac:dyDescent="0.25">
      <c r="A1077" s="192">
        <v>202209</v>
      </c>
      <c r="B1077" s="97" t="s">
        <v>469</v>
      </c>
      <c r="C1077" s="97">
        <v>321</v>
      </c>
      <c r="D1077" t="s">
        <v>458</v>
      </c>
      <c r="E1077" s="97" t="s">
        <v>22</v>
      </c>
      <c r="F1077" t="s">
        <v>14</v>
      </c>
      <c r="G1077" s="5">
        <v>4386.6000000000004</v>
      </c>
      <c r="H1077" s="190" t="str">
        <f t="shared" si="16"/>
        <v>RIA minori con disturbi del neuro-sviluppo e disabilità complessa S.R.M.</v>
      </c>
    </row>
    <row r="1078" spans="1:8" hidden="1" x14ac:dyDescent="0.25">
      <c r="A1078" s="192">
        <v>202209</v>
      </c>
      <c r="B1078" s="97" t="s">
        <v>469</v>
      </c>
      <c r="C1078" s="97">
        <v>321</v>
      </c>
      <c r="D1078" t="s">
        <v>458</v>
      </c>
      <c r="E1078" s="97" t="s">
        <v>22</v>
      </c>
      <c r="F1078" t="s">
        <v>10</v>
      </c>
      <c r="G1078" s="5">
        <v>67210.100000000006</v>
      </c>
      <c r="H1078" s="190" t="str">
        <f t="shared" si="16"/>
        <v>RIA minori con disturbi del neuro-sviluppo e disabilità complessa S.R.M.</v>
      </c>
    </row>
    <row r="1079" spans="1:8" hidden="1" x14ac:dyDescent="0.25">
      <c r="A1079" s="192">
        <v>202209</v>
      </c>
      <c r="B1079" s="97" t="s">
        <v>469</v>
      </c>
      <c r="C1079" s="97">
        <v>321</v>
      </c>
      <c r="D1079" t="s">
        <v>458</v>
      </c>
      <c r="E1079" s="97" t="s">
        <v>22</v>
      </c>
      <c r="F1079" t="s">
        <v>8</v>
      </c>
      <c r="G1079" s="5">
        <v>338804.5</v>
      </c>
      <c r="H1079" s="190" t="str">
        <f t="shared" si="16"/>
        <v>RIA minori con disturbi del neuro-sviluppo e disabilità complessa S.R.M.</v>
      </c>
    </row>
    <row r="1080" spans="1:8" hidden="1" x14ac:dyDescent="0.25">
      <c r="A1080" s="192">
        <v>202209</v>
      </c>
      <c r="B1080" s="97" t="s">
        <v>469</v>
      </c>
      <c r="C1080" s="97">
        <v>324</v>
      </c>
      <c r="D1080" t="s">
        <v>458</v>
      </c>
      <c r="E1080" s="97" t="s">
        <v>16</v>
      </c>
      <c r="F1080" t="s">
        <v>22</v>
      </c>
      <c r="G1080" s="5">
        <v>942464.20000000007</v>
      </c>
      <c r="H1080" s="190" t="str">
        <f t="shared" si="16"/>
        <v>RIA minori con disturbi del neuro-sviluppo e disabilità complessa S.R.M.</v>
      </c>
    </row>
    <row r="1081" spans="1:8" hidden="1" x14ac:dyDescent="0.25">
      <c r="A1081" s="192">
        <v>202209</v>
      </c>
      <c r="B1081" s="97" t="s">
        <v>469</v>
      </c>
      <c r="C1081" s="97">
        <v>324</v>
      </c>
      <c r="D1081" t="s">
        <v>458</v>
      </c>
      <c r="E1081" s="97" t="s">
        <v>16</v>
      </c>
      <c r="F1081" t="s">
        <v>20</v>
      </c>
      <c r="G1081" s="5">
        <v>352146.5</v>
      </c>
      <c r="H1081" s="190" t="str">
        <f t="shared" si="16"/>
        <v>RIA minori con disturbi del neuro-sviluppo e disabilità complessa S.R.M.</v>
      </c>
    </row>
    <row r="1082" spans="1:8" hidden="1" x14ac:dyDescent="0.25">
      <c r="A1082" s="192">
        <v>202209</v>
      </c>
      <c r="B1082" s="97" t="s">
        <v>469</v>
      </c>
      <c r="C1082" s="97">
        <v>324</v>
      </c>
      <c r="D1082" t="s">
        <v>458</v>
      </c>
      <c r="E1082" s="97" t="s">
        <v>16</v>
      </c>
      <c r="F1082" t="s">
        <v>18</v>
      </c>
      <c r="G1082" s="5">
        <v>115026.4</v>
      </c>
      <c r="H1082" s="190" t="str">
        <f t="shared" si="16"/>
        <v>RIA minori con disturbi del neuro-sviluppo e disabilità complessa S.R.M.</v>
      </c>
    </row>
    <row r="1083" spans="1:8" hidden="1" x14ac:dyDescent="0.25">
      <c r="A1083" s="192">
        <v>202209</v>
      </c>
      <c r="B1083" s="97" t="s">
        <v>469</v>
      </c>
      <c r="C1083" s="97">
        <v>324</v>
      </c>
      <c r="D1083" t="s">
        <v>458</v>
      </c>
      <c r="E1083" s="97" t="s">
        <v>16</v>
      </c>
      <c r="F1083" t="s">
        <v>16</v>
      </c>
      <c r="G1083" s="5">
        <v>1376661.3</v>
      </c>
      <c r="H1083" s="190" t="str">
        <f t="shared" si="16"/>
        <v>RIA minori con disturbi del neuro-sviluppo e disabilità complessa S.R.M.</v>
      </c>
    </row>
    <row r="1084" spans="1:8" hidden="1" x14ac:dyDescent="0.25">
      <c r="A1084" s="192">
        <v>202209</v>
      </c>
      <c r="B1084" s="97" t="s">
        <v>469</v>
      </c>
      <c r="C1084" s="97">
        <v>324</v>
      </c>
      <c r="D1084" t="s">
        <v>458</v>
      </c>
      <c r="E1084" s="97" t="s">
        <v>16</v>
      </c>
      <c r="F1084" t="s">
        <v>14</v>
      </c>
      <c r="G1084" s="5">
        <v>20227.100000000002</v>
      </c>
      <c r="H1084" s="190" t="str">
        <f t="shared" si="16"/>
        <v>RIA minori con disturbi del neuro-sviluppo e disabilità complessa S.R.M.</v>
      </c>
    </row>
    <row r="1085" spans="1:8" hidden="1" x14ac:dyDescent="0.25">
      <c r="A1085" s="192">
        <v>202209</v>
      </c>
      <c r="B1085" s="97" t="s">
        <v>469</v>
      </c>
      <c r="C1085" s="97">
        <v>324</v>
      </c>
      <c r="D1085" t="s">
        <v>458</v>
      </c>
      <c r="E1085" s="97" t="s">
        <v>16</v>
      </c>
      <c r="F1085" t="s">
        <v>12</v>
      </c>
      <c r="G1085" s="5">
        <v>65555.299999999988</v>
      </c>
      <c r="H1085" s="190" t="str">
        <f t="shared" si="16"/>
        <v>RIA minori con disturbi del neuro-sviluppo e disabilità complessa S.R.M.</v>
      </c>
    </row>
    <row r="1086" spans="1:8" hidden="1" x14ac:dyDescent="0.25">
      <c r="A1086" s="192">
        <v>202209</v>
      </c>
      <c r="B1086" s="97" t="s">
        <v>469</v>
      </c>
      <c r="C1086" s="97">
        <v>324</v>
      </c>
      <c r="D1086" t="s">
        <v>458</v>
      </c>
      <c r="E1086" s="97" t="s">
        <v>16</v>
      </c>
      <c r="F1086" t="s">
        <v>8</v>
      </c>
      <c r="G1086" s="5">
        <v>59171.7</v>
      </c>
      <c r="H1086" s="190" t="str">
        <f t="shared" si="16"/>
        <v>RIA minori con disturbi del neuro-sviluppo e disabilità complessa S.R.M.</v>
      </c>
    </row>
    <row r="1087" spans="1:8" hidden="1" x14ac:dyDescent="0.25">
      <c r="A1087" s="192">
        <v>202209</v>
      </c>
      <c r="B1087" s="97" t="s">
        <v>469</v>
      </c>
      <c r="C1087" s="97">
        <v>325</v>
      </c>
      <c r="D1087" t="s">
        <v>458</v>
      </c>
      <c r="E1087" s="97" t="s">
        <v>14</v>
      </c>
      <c r="F1087" t="s">
        <v>22</v>
      </c>
      <c r="G1087" s="5">
        <v>136715.70000000001</v>
      </c>
      <c r="H1087" s="190" t="str">
        <f t="shared" si="16"/>
        <v>RIA minori con disturbi del neuro-sviluppo e disabilità complessa S.R.M.</v>
      </c>
    </row>
    <row r="1088" spans="1:8" hidden="1" x14ac:dyDescent="0.25">
      <c r="A1088" s="192">
        <v>202209</v>
      </c>
      <c r="B1088" s="97" t="s">
        <v>469</v>
      </c>
      <c r="C1088" s="97">
        <v>325</v>
      </c>
      <c r="D1088" t="s">
        <v>458</v>
      </c>
      <c r="E1088" s="97" t="s">
        <v>14</v>
      </c>
      <c r="F1088" t="s">
        <v>20</v>
      </c>
      <c r="G1088" s="5">
        <v>140614.9</v>
      </c>
      <c r="H1088" s="190" t="str">
        <f t="shared" si="16"/>
        <v>RIA minori con disturbi del neuro-sviluppo e disabilità complessa S.R.M.</v>
      </c>
    </row>
    <row r="1089" spans="1:8" hidden="1" x14ac:dyDescent="0.25">
      <c r="A1089" s="192">
        <v>202209</v>
      </c>
      <c r="B1089" s="97" t="s">
        <v>469</v>
      </c>
      <c r="C1089" s="97">
        <v>325</v>
      </c>
      <c r="D1089" t="s">
        <v>458</v>
      </c>
      <c r="E1089" s="97" t="s">
        <v>14</v>
      </c>
      <c r="F1089" t="s">
        <v>14</v>
      </c>
      <c r="G1089" s="5">
        <v>450113.89999999997</v>
      </c>
      <c r="H1089" s="190" t="str">
        <f t="shared" si="16"/>
        <v>RIA minori con disturbi del neuro-sviluppo e disabilità complessa S.R.M.</v>
      </c>
    </row>
    <row r="1090" spans="1:8" hidden="1" x14ac:dyDescent="0.25">
      <c r="A1090" s="192">
        <v>202209</v>
      </c>
      <c r="B1090" s="97" t="s">
        <v>469</v>
      </c>
      <c r="C1090" s="97">
        <v>325</v>
      </c>
      <c r="D1090" t="s">
        <v>458</v>
      </c>
      <c r="E1090" s="97" t="s">
        <v>14</v>
      </c>
      <c r="F1090" t="s">
        <v>12</v>
      </c>
      <c r="G1090" s="5">
        <v>430861.60000000003</v>
      </c>
      <c r="H1090" s="190" t="str">
        <f t="shared" ref="H1090:H1133" si="17">VLOOKUP(B1090,N:O,2,FALSE)</f>
        <v>RIA minori con disturbi del neuro-sviluppo e disabilità complessa S.R.M.</v>
      </c>
    </row>
    <row r="1091" spans="1:8" hidden="1" x14ac:dyDescent="0.25">
      <c r="A1091" s="192">
        <v>202209</v>
      </c>
      <c r="B1091" s="97" t="s">
        <v>469</v>
      </c>
      <c r="C1091" s="97">
        <v>325</v>
      </c>
      <c r="D1091" t="s">
        <v>458</v>
      </c>
      <c r="E1091" s="97" t="s">
        <v>14</v>
      </c>
      <c r="F1091" t="s">
        <v>8</v>
      </c>
      <c r="G1091" s="5">
        <v>7067.3</v>
      </c>
      <c r="H1091" s="190" t="str">
        <f t="shared" si="17"/>
        <v>RIA minori con disturbi del neuro-sviluppo e disabilità complessa S.R.M.</v>
      </c>
    </row>
    <row r="1092" spans="1:8" hidden="1" x14ac:dyDescent="0.25">
      <c r="A1092" s="192">
        <v>202209</v>
      </c>
      <c r="B1092" s="97" t="s">
        <v>469</v>
      </c>
      <c r="C1092" s="97">
        <v>328</v>
      </c>
      <c r="D1092" t="s">
        <v>458</v>
      </c>
      <c r="E1092" s="97" t="s">
        <v>8</v>
      </c>
      <c r="F1092" t="s">
        <v>22</v>
      </c>
      <c r="G1092" s="5">
        <v>143783</v>
      </c>
      <c r="H1092" s="190" t="str">
        <f t="shared" si="17"/>
        <v>RIA minori con disturbi del neuro-sviluppo e disabilità complessa S.R.M.</v>
      </c>
    </row>
    <row r="1093" spans="1:8" hidden="1" x14ac:dyDescent="0.25">
      <c r="A1093" s="192">
        <v>202209</v>
      </c>
      <c r="B1093" s="185" t="s">
        <v>469</v>
      </c>
      <c r="C1093" s="97">
        <v>328</v>
      </c>
      <c r="D1093" t="s">
        <v>458</v>
      </c>
      <c r="E1093" s="97" t="s">
        <v>8</v>
      </c>
      <c r="F1093" t="s">
        <v>8</v>
      </c>
      <c r="G1093" s="5">
        <v>576350.5</v>
      </c>
      <c r="H1093" s="190" t="str">
        <f t="shared" si="17"/>
        <v>RIA minori con disturbi del neuro-sviluppo e disabilità complessa S.R.M.</v>
      </c>
    </row>
    <row r="1094" spans="1:8" hidden="1" x14ac:dyDescent="0.25">
      <c r="A1094" s="192">
        <v>202112</v>
      </c>
      <c r="B1094" t="s">
        <v>41</v>
      </c>
      <c r="C1094">
        <v>321</v>
      </c>
      <c r="D1094" t="s">
        <v>458</v>
      </c>
      <c r="E1094" t="s">
        <v>22</v>
      </c>
      <c r="F1094" t="s">
        <v>22</v>
      </c>
      <c r="G1094" s="5">
        <v>4090931.7442667731</v>
      </c>
      <c r="H1094" s="190" t="str">
        <f t="shared" si="17"/>
        <v>SMI</v>
      </c>
    </row>
    <row r="1095" spans="1:8" hidden="1" x14ac:dyDescent="0.25">
      <c r="A1095" s="192">
        <v>202112</v>
      </c>
      <c r="B1095" t="s">
        <v>41</v>
      </c>
      <c r="C1095">
        <v>321</v>
      </c>
      <c r="D1095" t="s">
        <v>458</v>
      </c>
      <c r="E1095" t="s">
        <v>22</v>
      </c>
      <c r="F1095" t="s">
        <v>20</v>
      </c>
      <c r="G1095" s="5">
        <v>73574.326500000316</v>
      </c>
      <c r="H1095" s="190" t="str">
        <f t="shared" si="17"/>
        <v>SMI</v>
      </c>
    </row>
    <row r="1096" spans="1:8" hidden="1" x14ac:dyDescent="0.25">
      <c r="A1096" s="192">
        <v>202112</v>
      </c>
      <c r="B1096" t="s">
        <v>41</v>
      </c>
      <c r="C1096">
        <v>321</v>
      </c>
      <c r="D1096" t="s">
        <v>458</v>
      </c>
      <c r="E1096" t="s">
        <v>22</v>
      </c>
      <c r="F1096" t="s">
        <v>18</v>
      </c>
      <c r="G1096" s="5">
        <v>6078.8000000000029</v>
      </c>
      <c r="H1096" s="190" t="str">
        <f t="shared" si="17"/>
        <v>SMI</v>
      </c>
    </row>
    <row r="1097" spans="1:8" hidden="1" x14ac:dyDescent="0.25">
      <c r="A1097" s="192">
        <v>202112</v>
      </c>
      <c r="B1097" t="s">
        <v>41</v>
      </c>
      <c r="C1097">
        <v>321</v>
      </c>
      <c r="D1097" t="s">
        <v>458</v>
      </c>
      <c r="E1097" t="s">
        <v>22</v>
      </c>
      <c r="F1097" t="s">
        <v>16</v>
      </c>
      <c r="G1097" s="5">
        <v>105156.00110000027</v>
      </c>
      <c r="H1097" s="190" t="str">
        <f t="shared" si="17"/>
        <v>SMI</v>
      </c>
    </row>
    <row r="1098" spans="1:8" hidden="1" x14ac:dyDescent="0.25">
      <c r="A1098" s="192">
        <v>202112</v>
      </c>
      <c r="B1098" t="s">
        <v>41</v>
      </c>
      <c r="C1098">
        <v>321</v>
      </c>
      <c r="D1098" t="s">
        <v>458</v>
      </c>
      <c r="E1098" t="s">
        <v>22</v>
      </c>
      <c r="F1098" t="s">
        <v>14</v>
      </c>
      <c r="G1098" s="5">
        <v>18908.208099999989</v>
      </c>
      <c r="H1098" s="190" t="str">
        <f t="shared" si="17"/>
        <v>SMI</v>
      </c>
    </row>
    <row r="1099" spans="1:8" hidden="1" x14ac:dyDescent="0.25">
      <c r="A1099" s="192">
        <v>202112</v>
      </c>
      <c r="B1099" t="s">
        <v>41</v>
      </c>
      <c r="C1099">
        <v>321</v>
      </c>
      <c r="D1099" t="s">
        <v>458</v>
      </c>
      <c r="E1099" t="s">
        <v>22</v>
      </c>
      <c r="F1099" t="s">
        <v>12</v>
      </c>
      <c r="G1099" s="5">
        <v>17172.699999999983</v>
      </c>
      <c r="H1099" s="190" t="str">
        <f t="shared" si="17"/>
        <v>SMI</v>
      </c>
    </row>
    <row r="1100" spans="1:8" hidden="1" x14ac:dyDescent="0.25">
      <c r="A1100" s="192">
        <v>202112</v>
      </c>
      <c r="B1100" t="s">
        <v>41</v>
      </c>
      <c r="C1100">
        <v>321</v>
      </c>
      <c r="D1100" t="s">
        <v>458</v>
      </c>
      <c r="E1100" t="s">
        <v>22</v>
      </c>
      <c r="F1100" t="s">
        <v>10</v>
      </c>
      <c r="G1100" s="5">
        <v>25137.071599999996</v>
      </c>
      <c r="H1100" s="190" t="str">
        <f t="shared" si="17"/>
        <v>SMI</v>
      </c>
    </row>
    <row r="1101" spans="1:8" hidden="1" x14ac:dyDescent="0.25">
      <c r="A1101" s="192">
        <v>202112</v>
      </c>
      <c r="B1101" t="s">
        <v>41</v>
      </c>
      <c r="C1101">
        <v>321</v>
      </c>
      <c r="D1101" t="s">
        <v>458</v>
      </c>
      <c r="E1101" t="s">
        <v>22</v>
      </c>
      <c r="F1101" t="s">
        <v>8</v>
      </c>
      <c r="G1101" s="5">
        <v>69821.462733333494</v>
      </c>
      <c r="H1101" s="190" t="str">
        <f t="shared" si="17"/>
        <v>SMI</v>
      </c>
    </row>
    <row r="1102" spans="1:8" hidden="1" x14ac:dyDescent="0.25">
      <c r="A1102" s="192">
        <v>202112</v>
      </c>
      <c r="B1102" t="s">
        <v>41</v>
      </c>
      <c r="C1102">
        <v>323</v>
      </c>
      <c r="D1102" t="s">
        <v>458</v>
      </c>
      <c r="E1102" t="s">
        <v>18</v>
      </c>
      <c r="F1102" t="s">
        <v>22</v>
      </c>
      <c r="G1102" s="5">
        <v>1836.6</v>
      </c>
      <c r="H1102" s="190" t="str">
        <f t="shared" si="17"/>
        <v>SMI</v>
      </c>
    </row>
    <row r="1103" spans="1:8" hidden="1" x14ac:dyDescent="0.25">
      <c r="A1103" s="192">
        <v>202112</v>
      </c>
      <c r="B1103" t="s">
        <v>41</v>
      </c>
      <c r="C1103">
        <v>323</v>
      </c>
      <c r="D1103" t="s">
        <v>458</v>
      </c>
      <c r="E1103" t="s">
        <v>18</v>
      </c>
      <c r="F1103" t="s">
        <v>20</v>
      </c>
      <c r="G1103" s="5">
        <v>1275.3</v>
      </c>
      <c r="H1103" s="190" t="str">
        <f t="shared" si="17"/>
        <v>SMI</v>
      </c>
    </row>
    <row r="1104" spans="1:8" hidden="1" x14ac:dyDescent="0.25">
      <c r="A1104" s="192">
        <v>202112</v>
      </c>
      <c r="B1104" t="s">
        <v>41</v>
      </c>
      <c r="C1104">
        <v>323</v>
      </c>
      <c r="D1104" t="s">
        <v>458</v>
      </c>
      <c r="E1104" t="s">
        <v>18</v>
      </c>
      <c r="F1104" t="s">
        <v>18</v>
      </c>
      <c r="G1104" s="5">
        <v>501393.6</v>
      </c>
      <c r="H1104" s="190" t="str">
        <f t="shared" si="17"/>
        <v>SMI</v>
      </c>
    </row>
    <row r="1105" spans="1:8" hidden="1" x14ac:dyDescent="0.25">
      <c r="A1105" s="192">
        <v>202112</v>
      </c>
      <c r="B1105" t="s">
        <v>41</v>
      </c>
      <c r="C1105">
        <v>323</v>
      </c>
      <c r="D1105" t="s">
        <v>458</v>
      </c>
      <c r="E1105" t="s">
        <v>18</v>
      </c>
      <c r="F1105" t="s">
        <v>16</v>
      </c>
      <c r="G1105" s="5">
        <v>496.9</v>
      </c>
      <c r="H1105" s="190" t="str">
        <f t="shared" si="17"/>
        <v>SMI</v>
      </c>
    </row>
    <row r="1106" spans="1:8" hidden="1" x14ac:dyDescent="0.25">
      <c r="A1106" s="192">
        <v>202112</v>
      </c>
      <c r="B1106" t="s">
        <v>41</v>
      </c>
      <c r="C1106">
        <v>323</v>
      </c>
      <c r="D1106" t="s">
        <v>458</v>
      </c>
      <c r="E1106" t="s">
        <v>18</v>
      </c>
      <c r="F1106" t="s">
        <v>14</v>
      </c>
      <c r="G1106" s="5">
        <v>104255.4</v>
      </c>
      <c r="H1106" s="190" t="str">
        <f t="shared" si="17"/>
        <v>SMI</v>
      </c>
    </row>
    <row r="1107" spans="1:8" hidden="1" x14ac:dyDescent="0.25">
      <c r="A1107" s="192">
        <v>202112</v>
      </c>
      <c r="B1107" t="s">
        <v>41</v>
      </c>
      <c r="C1107">
        <v>323</v>
      </c>
      <c r="D1107" t="s">
        <v>458</v>
      </c>
      <c r="E1107" t="s">
        <v>18</v>
      </c>
      <c r="F1107" t="s">
        <v>12</v>
      </c>
      <c r="G1107" s="5">
        <v>117483.4</v>
      </c>
      <c r="H1107" s="190" t="str">
        <f t="shared" si="17"/>
        <v>SMI</v>
      </c>
    </row>
    <row r="1108" spans="1:8" hidden="1" x14ac:dyDescent="0.25">
      <c r="A1108" s="192">
        <v>202112</v>
      </c>
      <c r="B1108" t="s">
        <v>41</v>
      </c>
      <c r="C1108">
        <v>323</v>
      </c>
      <c r="D1108" t="s">
        <v>458</v>
      </c>
      <c r="E1108" t="s">
        <v>18</v>
      </c>
      <c r="F1108" t="s">
        <v>10</v>
      </c>
      <c r="G1108" s="5">
        <v>2486.9</v>
      </c>
      <c r="H1108" s="190" t="str">
        <f t="shared" si="17"/>
        <v>SMI</v>
      </c>
    </row>
    <row r="1109" spans="1:8" hidden="1" x14ac:dyDescent="0.25">
      <c r="A1109" s="192">
        <v>202112</v>
      </c>
      <c r="B1109" t="s">
        <v>41</v>
      </c>
      <c r="C1109">
        <v>323</v>
      </c>
      <c r="D1109" t="s">
        <v>458</v>
      </c>
      <c r="E1109" t="s">
        <v>18</v>
      </c>
      <c r="F1109" t="s">
        <v>8</v>
      </c>
      <c r="G1109" s="5">
        <v>933.5</v>
      </c>
      <c r="H1109" s="190" t="str">
        <f t="shared" si="17"/>
        <v>SMI</v>
      </c>
    </row>
    <row r="1110" spans="1:8" hidden="1" x14ac:dyDescent="0.25">
      <c r="A1110" s="192">
        <v>202112</v>
      </c>
      <c r="B1110" t="s">
        <v>41</v>
      </c>
      <c r="C1110">
        <v>324</v>
      </c>
      <c r="D1110" t="s">
        <v>458</v>
      </c>
      <c r="E1110" t="s">
        <v>16</v>
      </c>
      <c r="F1110" t="s">
        <v>22</v>
      </c>
      <c r="G1110" s="5">
        <v>88876.7</v>
      </c>
      <c r="H1110" s="190" t="str">
        <f t="shared" si="17"/>
        <v>SMI</v>
      </c>
    </row>
    <row r="1111" spans="1:8" hidden="1" x14ac:dyDescent="0.25">
      <c r="A1111" s="192">
        <v>202112</v>
      </c>
      <c r="B1111" t="s">
        <v>41</v>
      </c>
      <c r="C1111">
        <v>324</v>
      </c>
      <c r="D1111" t="s">
        <v>458</v>
      </c>
      <c r="E1111" t="s">
        <v>16</v>
      </c>
      <c r="F1111" t="s">
        <v>20</v>
      </c>
      <c r="G1111" s="5">
        <v>75170.3</v>
      </c>
      <c r="H1111" s="190" t="str">
        <f t="shared" si="17"/>
        <v>SMI</v>
      </c>
    </row>
    <row r="1112" spans="1:8" hidden="1" x14ac:dyDescent="0.25">
      <c r="A1112" s="192">
        <v>202112</v>
      </c>
      <c r="B1112" t="s">
        <v>41</v>
      </c>
      <c r="C1112">
        <v>324</v>
      </c>
      <c r="D1112" t="s">
        <v>458</v>
      </c>
      <c r="E1112" t="s">
        <v>16</v>
      </c>
      <c r="F1112" t="s">
        <v>18</v>
      </c>
      <c r="G1112" s="5">
        <v>29176.400000000001</v>
      </c>
      <c r="H1112" s="190" t="str">
        <f t="shared" si="17"/>
        <v>SMI</v>
      </c>
    </row>
    <row r="1113" spans="1:8" hidden="1" x14ac:dyDescent="0.25">
      <c r="A1113" s="192">
        <v>202112</v>
      </c>
      <c r="B1113" t="s">
        <v>41</v>
      </c>
      <c r="C1113">
        <v>324</v>
      </c>
      <c r="D1113" t="s">
        <v>458</v>
      </c>
      <c r="E1113" t="s">
        <v>16</v>
      </c>
      <c r="F1113" t="s">
        <v>16</v>
      </c>
      <c r="G1113" s="5">
        <v>1290685.5</v>
      </c>
      <c r="H1113" s="190" t="str">
        <f t="shared" si="17"/>
        <v>SMI</v>
      </c>
    </row>
    <row r="1114" spans="1:8" hidden="1" x14ac:dyDescent="0.25">
      <c r="A1114" s="192">
        <v>202112</v>
      </c>
      <c r="B1114" t="s">
        <v>41</v>
      </c>
      <c r="C1114">
        <v>324</v>
      </c>
      <c r="D1114" t="s">
        <v>458</v>
      </c>
      <c r="E1114" t="s">
        <v>16</v>
      </c>
      <c r="F1114" t="s">
        <v>14</v>
      </c>
      <c r="G1114" s="5">
        <v>27046.5</v>
      </c>
      <c r="H1114" s="190" t="str">
        <f t="shared" si="17"/>
        <v>SMI</v>
      </c>
    </row>
    <row r="1115" spans="1:8" hidden="1" x14ac:dyDescent="0.25">
      <c r="A1115" s="192">
        <v>202112</v>
      </c>
      <c r="B1115" t="s">
        <v>41</v>
      </c>
      <c r="C1115">
        <v>324</v>
      </c>
      <c r="D1115" t="s">
        <v>458</v>
      </c>
      <c r="E1115" t="s">
        <v>16</v>
      </c>
      <c r="F1115" t="s">
        <v>12</v>
      </c>
      <c r="G1115" s="5">
        <v>2417.5</v>
      </c>
      <c r="H1115" s="190" t="str">
        <f t="shared" si="17"/>
        <v>SMI</v>
      </c>
    </row>
    <row r="1116" spans="1:8" hidden="1" x14ac:dyDescent="0.25">
      <c r="A1116" s="192">
        <v>202112</v>
      </c>
      <c r="B1116" t="s">
        <v>41</v>
      </c>
      <c r="C1116">
        <v>324</v>
      </c>
      <c r="D1116" t="s">
        <v>458</v>
      </c>
      <c r="E1116" t="s">
        <v>16</v>
      </c>
      <c r="F1116" t="s">
        <v>10</v>
      </c>
      <c r="G1116" s="5">
        <v>547</v>
      </c>
      <c r="H1116" s="190" t="str">
        <f t="shared" si="17"/>
        <v>SMI</v>
      </c>
    </row>
    <row r="1117" spans="1:8" hidden="1" x14ac:dyDescent="0.25">
      <c r="A1117" s="192">
        <v>202112</v>
      </c>
      <c r="B1117" t="s">
        <v>41</v>
      </c>
      <c r="C1117">
        <v>324</v>
      </c>
      <c r="D1117" t="s">
        <v>458</v>
      </c>
      <c r="E1117" t="s">
        <v>16</v>
      </c>
      <c r="F1117" t="s">
        <v>8</v>
      </c>
      <c r="G1117" s="5">
        <v>3713.7</v>
      </c>
      <c r="H1117" s="190" t="str">
        <f t="shared" si="17"/>
        <v>SMI</v>
      </c>
    </row>
    <row r="1118" spans="1:8" hidden="1" x14ac:dyDescent="0.25">
      <c r="A1118" s="192">
        <v>202112</v>
      </c>
      <c r="B1118" t="s">
        <v>41</v>
      </c>
      <c r="C1118">
        <v>325</v>
      </c>
      <c r="D1118" t="s">
        <v>458</v>
      </c>
      <c r="E1118" t="s">
        <v>14</v>
      </c>
      <c r="F1118" t="s">
        <v>22</v>
      </c>
      <c r="G1118" s="5">
        <v>64440.2</v>
      </c>
      <c r="H1118" s="190" t="str">
        <f t="shared" si="17"/>
        <v>SMI</v>
      </c>
    </row>
    <row r="1119" spans="1:8" hidden="1" x14ac:dyDescent="0.25">
      <c r="A1119" s="192">
        <v>202112</v>
      </c>
      <c r="B1119" t="s">
        <v>41</v>
      </c>
      <c r="C1119">
        <v>325</v>
      </c>
      <c r="D1119" t="s">
        <v>458</v>
      </c>
      <c r="E1119" t="s">
        <v>14</v>
      </c>
      <c r="F1119" t="s">
        <v>20</v>
      </c>
      <c r="G1119" s="5">
        <v>6683</v>
      </c>
      <c r="H1119" s="190" t="str">
        <f t="shared" si="17"/>
        <v>SMI</v>
      </c>
    </row>
    <row r="1120" spans="1:8" hidden="1" x14ac:dyDescent="0.25">
      <c r="A1120" s="192">
        <v>202112</v>
      </c>
      <c r="B1120" t="s">
        <v>41</v>
      </c>
      <c r="C1120">
        <v>325</v>
      </c>
      <c r="D1120" t="s">
        <v>458</v>
      </c>
      <c r="E1120" t="s">
        <v>14</v>
      </c>
      <c r="F1120" t="s">
        <v>18</v>
      </c>
      <c r="G1120" s="5">
        <v>616.1</v>
      </c>
      <c r="H1120" s="190" t="str">
        <f t="shared" si="17"/>
        <v>SMI</v>
      </c>
    </row>
    <row r="1121" spans="1:8" hidden="1" x14ac:dyDescent="0.25">
      <c r="A1121" s="192">
        <v>202112</v>
      </c>
      <c r="B1121" t="s">
        <v>41</v>
      </c>
      <c r="C1121">
        <v>325</v>
      </c>
      <c r="D1121" t="s">
        <v>458</v>
      </c>
      <c r="E1121" t="s">
        <v>14</v>
      </c>
      <c r="F1121" t="s">
        <v>16</v>
      </c>
      <c r="G1121" s="5">
        <v>10175</v>
      </c>
      <c r="H1121" s="190" t="str">
        <f t="shared" si="17"/>
        <v>SMI</v>
      </c>
    </row>
    <row r="1122" spans="1:8" hidden="1" x14ac:dyDescent="0.25">
      <c r="A1122" s="192">
        <v>202112</v>
      </c>
      <c r="B1122" t="s">
        <v>41</v>
      </c>
      <c r="C1122">
        <v>325</v>
      </c>
      <c r="D1122" t="s">
        <v>458</v>
      </c>
      <c r="E1122" t="s">
        <v>14</v>
      </c>
      <c r="F1122" t="s">
        <v>14</v>
      </c>
      <c r="G1122" s="5">
        <v>1566297.2</v>
      </c>
      <c r="H1122" s="190" t="str">
        <f t="shared" si="17"/>
        <v>SMI</v>
      </c>
    </row>
    <row r="1123" spans="1:8" hidden="1" x14ac:dyDescent="0.25">
      <c r="A1123" s="192">
        <v>202112</v>
      </c>
      <c r="B1123" t="s">
        <v>41</v>
      </c>
      <c r="C1123">
        <v>325</v>
      </c>
      <c r="D1123" t="s">
        <v>458</v>
      </c>
      <c r="E1123" t="s">
        <v>14</v>
      </c>
      <c r="F1123" t="s">
        <v>12</v>
      </c>
      <c r="G1123" s="5">
        <v>24518.1</v>
      </c>
      <c r="H1123" s="190" t="str">
        <f t="shared" si="17"/>
        <v>SMI</v>
      </c>
    </row>
    <row r="1124" spans="1:8" hidden="1" x14ac:dyDescent="0.25">
      <c r="A1124" s="192">
        <v>202112</v>
      </c>
      <c r="B1124" t="s">
        <v>41</v>
      </c>
      <c r="C1124">
        <v>325</v>
      </c>
      <c r="D1124" t="s">
        <v>458</v>
      </c>
      <c r="E1124" t="s">
        <v>14</v>
      </c>
      <c r="F1124" t="s">
        <v>10</v>
      </c>
      <c r="G1124" s="5">
        <v>31599.9</v>
      </c>
      <c r="H1124" s="190" t="str">
        <f t="shared" si="17"/>
        <v>SMI</v>
      </c>
    </row>
    <row r="1125" spans="1:8" hidden="1" x14ac:dyDescent="0.25">
      <c r="A1125" s="192">
        <v>202112</v>
      </c>
      <c r="B1125" t="s">
        <v>41</v>
      </c>
      <c r="C1125">
        <v>325</v>
      </c>
      <c r="D1125" t="s">
        <v>458</v>
      </c>
      <c r="E1125" t="s">
        <v>14</v>
      </c>
      <c r="F1125" t="s">
        <v>8</v>
      </c>
      <c r="G1125" s="5">
        <v>1081.3</v>
      </c>
      <c r="H1125" s="190" t="str">
        <f t="shared" si="17"/>
        <v>SMI</v>
      </c>
    </row>
    <row r="1126" spans="1:8" hidden="1" x14ac:dyDescent="0.25">
      <c r="A1126" s="192">
        <v>202112</v>
      </c>
      <c r="B1126" t="s">
        <v>41</v>
      </c>
      <c r="C1126">
        <v>326</v>
      </c>
      <c r="D1126" t="s">
        <v>458</v>
      </c>
      <c r="E1126" t="s">
        <v>12</v>
      </c>
      <c r="F1126" t="s">
        <v>22</v>
      </c>
      <c r="G1126" s="5">
        <v>14569.299999999956</v>
      </c>
      <c r="H1126" s="190" t="str">
        <f t="shared" si="17"/>
        <v>SMI</v>
      </c>
    </row>
    <row r="1127" spans="1:8" hidden="1" x14ac:dyDescent="0.25">
      <c r="A1127" s="192">
        <v>202112</v>
      </c>
      <c r="B1127" t="s">
        <v>41</v>
      </c>
      <c r="C1127">
        <v>326</v>
      </c>
      <c r="D1127" t="s">
        <v>458</v>
      </c>
      <c r="E1127" t="s">
        <v>12</v>
      </c>
      <c r="F1127" t="s">
        <v>20</v>
      </c>
      <c r="G1127" s="5">
        <v>12149.599999999991</v>
      </c>
      <c r="H1127" s="190" t="str">
        <f t="shared" si="17"/>
        <v>SMI</v>
      </c>
    </row>
    <row r="1128" spans="1:8" hidden="1" x14ac:dyDescent="0.25">
      <c r="A1128" s="192">
        <v>202112</v>
      </c>
      <c r="B1128" t="s">
        <v>41</v>
      </c>
      <c r="C1128">
        <v>326</v>
      </c>
      <c r="D1128" t="s">
        <v>458</v>
      </c>
      <c r="E1128" t="s">
        <v>12</v>
      </c>
      <c r="F1128" t="s">
        <v>18</v>
      </c>
      <c r="G1128" s="5">
        <v>14497.699999999983</v>
      </c>
      <c r="H1128" s="190" t="str">
        <f t="shared" si="17"/>
        <v>SMI</v>
      </c>
    </row>
    <row r="1129" spans="1:8" hidden="1" x14ac:dyDescent="0.25">
      <c r="A1129" s="192">
        <v>202112</v>
      </c>
      <c r="B1129" t="s">
        <v>41</v>
      </c>
      <c r="C1129">
        <v>326</v>
      </c>
      <c r="D1129" t="s">
        <v>458</v>
      </c>
      <c r="E1129" t="s">
        <v>12</v>
      </c>
      <c r="F1129" t="s">
        <v>16</v>
      </c>
      <c r="G1129" s="5">
        <v>6026.7000000000062</v>
      </c>
      <c r="H1129" s="190" t="str">
        <f t="shared" si="17"/>
        <v>SMI</v>
      </c>
    </row>
    <row r="1130" spans="1:8" hidden="1" x14ac:dyDescent="0.25">
      <c r="A1130" s="192">
        <v>202112</v>
      </c>
      <c r="B1130" t="s">
        <v>41</v>
      </c>
      <c r="C1130">
        <v>326</v>
      </c>
      <c r="D1130" t="s">
        <v>458</v>
      </c>
      <c r="E1130" t="s">
        <v>12</v>
      </c>
      <c r="F1130" t="s">
        <v>14</v>
      </c>
      <c r="G1130" s="5">
        <v>15610.499999999958</v>
      </c>
      <c r="H1130" s="190" t="str">
        <f t="shared" si="17"/>
        <v>SMI</v>
      </c>
    </row>
    <row r="1131" spans="1:8" hidden="1" x14ac:dyDescent="0.25">
      <c r="A1131" s="192">
        <v>202112</v>
      </c>
      <c r="B1131" t="s">
        <v>41</v>
      </c>
      <c r="C1131">
        <v>326</v>
      </c>
      <c r="D1131" t="s">
        <v>458</v>
      </c>
      <c r="E1131" t="s">
        <v>12</v>
      </c>
      <c r="F1131" t="s">
        <v>12</v>
      </c>
      <c r="G1131" s="5">
        <v>1350151.9000000695</v>
      </c>
      <c r="H1131" s="190" t="str">
        <f t="shared" si="17"/>
        <v>SMI</v>
      </c>
    </row>
    <row r="1132" spans="1:8" hidden="1" x14ac:dyDescent="0.25">
      <c r="A1132" s="192">
        <v>202112</v>
      </c>
      <c r="B1132" t="s">
        <v>41</v>
      </c>
      <c r="C1132">
        <v>326</v>
      </c>
      <c r="D1132" t="s">
        <v>458</v>
      </c>
      <c r="E1132" t="s">
        <v>12</v>
      </c>
      <c r="F1132" t="s">
        <v>10</v>
      </c>
      <c r="G1132" s="5">
        <v>22590.299999999981</v>
      </c>
      <c r="H1132" s="190" t="str">
        <f t="shared" si="17"/>
        <v>SMI</v>
      </c>
    </row>
    <row r="1133" spans="1:8" hidden="1" x14ac:dyDescent="0.25">
      <c r="A1133" s="192">
        <v>202112</v>
      </c>
      <c r="B1133" t="s">
        <v>41</v>
      </c>
      <c r="C1133">
        <v>326</v>
      </c>
      <c r="D1133" t="s">
        <v>458</v>
      </c>
      <c r="E1133" t="s">
        <v>12</v>
      </c>
      <c r="F1133" t="s">
        <v>8</v>
      </c>
      <c r="G1133" s="5">
        <v>1781.6999999999989</v>
      </c>
      <c r="H1133" s="190" t="str">
        <f t="shared" si="17"/>
        <v>SMI</v>
      </c>
    </row>
    <row r="1134" spans="1:8" hidden="1" x14ac:dyDescent="0.25">
      <c r="A1134" s="195"/>
      <c r="B1134" s="196" t="s">
        <v>143</v>
      </c>
      <c r="C1134" s="196">
        <v>326</v>
      </c>
      <c r="D1134" s="197" t="s">
        <v>220</v>
      </c>
      <c r="E1134" s="198" t="s">
        <v>172</v>
      </c>
      <c r="F1134" s="197" t="s">
        <v>12</v>
      </c>
      <c r="G1134" s="199">
        <v>1</v>
      </c>
      <c r="H1134" s="190" t="str">
        <f t="shared" ref="H1134:H1136" si="18">VLOOKUP(B1134,N:O,2,FALSE)</f>
        <v>Cure Palliative Domiciliari Privati</v>
      </c>
    </row>
    <row r="1135" spans="1:8" hidden="1" x14ac:dyDescent="0.25">
      <c r="A1135" s="195"/>
      <c r="B1135" s="196" t="s">
        <v>143</v>
      </c>
      <c r="C1135" s="196">
        <v>326</v>
      </c>
      <c r="D1135" s="197" t="s">
        <v>220</v>
      </c>
      <c r="E1135" s="198" t="s">
        <v>173</v>
      </c>
      <c r="F1135" s="197" t="s">
        <v>12</v>
      </c>
      <c r="G1135" s="199">
        <v>1</v>
      </c>
      <c r="H1135" s="190" t="str">
        <f t="shared" si="18"/>
        <v>Cure Palliative Domiciliari Privati</v>
      </c>
    </row>
    <row r="1136" spans="1:8" hidden="1" x14ac:dyDescent="0.25">
      <c r="A1136" s="195"/>
      <c r="B1136" s="197" t="s">
        <v>41</v>
      </c>
      <c r="C1136" s="197">
        <v>327</v>
      </c>
      <c r="D1136" s="197" t="s">
        <v>458</v>
      </c>
      <c r="E1136" s="197" t="s">
        <v>12</v>
      </c>
      <c r="F1136" s="197" t="s">
        <v>10</v>
      </c>
      <c r="G1136" s="199">
        <v>1</v>
      </c>
      <c r="H1136" s="190" t="str">
        <f t="shared" si="18"/>
        <v>SMI</v>
      </c>
    </row>
  </sheetData>
  <autoFilter ref="A1:Q1136">
    <filterColumn colId="1">
      <filters>
        <filter val="CDD"/>
      </filters>
    </filterColumn>
  </autoFilter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3:K118"/>
  <sheetViews>
    <sheetView workbookViewId="0">
      <selection activeCell="M31" sqref="M31"/>
    </sheetView>
  </sheetViews>
  <sheetFormatPr defaultRowHeight="15" x14ac:dyDescent="0.25"/>
  <cols>
    <col min="1" max="1" width="33.28515625" customWidth="1"/>
    <col min="2" max="2" width="20.28515625" bestFit="1" customWidth="1"/>
    <col min="3" max="9" width="11.7109375" bestFit="1" customWidth="1"/>
    <col min="10" max="10" width="7.28515625" bestFit="1" customWidth="1"/>
    <col min="11" max="12" width="17.42578125" bestFit="1" customWidth="1"/>
    <col min="13" max="13" width="11.7109375" bestFit="1" customWidth="1"/>
    <col min="14" max="14" width="16.7109375" bestFit="1" customWidth="1"/>
  </cols>
  <sheetData>
    <row r="3" spans="1:11" x14ac:dyDescent="0.25">
      <c r="A3" s="176" t="s">
        <v>475</v>
      </c>
      <c r="B3" s="176" t="s">
        <v>474</v>
      </c>
    </row>
    <row r="4" spans="1:11" x14ac:dyDescent="0.25">
      <c r="A4" s="176" t="s">
        <v>449</v>
      </c>
      <c r="B4" t="s">
        <v>22</v>
      </c>
      <c r="C4" t="s">
        <v>20</v>
      </c>
      <c r="D4" t="s">
        <v>18</v>
      </c>
      <c r="E4" t="s">
        <v>16</v>
      </c>
      <c r="F4" t="s">
        <v>14</v>
      </c>
      <c r="G4" t="s">
        <v>12</v>
      </c>
      <c r="H4" t="s">
        <v>10</v>
      </c>
      <c r="I4" t="s">
        <v>8</v>
      </c>
      <c r="J4" t="s">
        <v>473</v>
      </c>
      <c r="K4" t="s">
        <v>450</v>
      </c>
    </row>
    <row r="5" spans="1:11" x14ac:dyDescent="0.25">
      <c r="A5" s="177" t="s">
        <v>55</v>
      </c>
      <c r="B5">
        <v>30897209.48999998</v>
      </c>
      <c r="C5">
        <v>6815400.219999996</v>
      </c>
      <c r="D5">
        <v>3433243.5599999996</v>
      </c>
      <c r="E5">
        <v>8084547.2499999898</v>
      </c>
      <c r="F5">
        <v>8653022.8900000062</v>
      </c>
      <c r="G5">
        <v>7080480.2000000011</v>
      </c>
      <c r="H5">
        <v>7489844.8100000098</v>
      </c>
      <c r="I5">
        <v>3868693.200000002</v>
      </c>
      <c r="K5">
        <v>76322441.620000005</v>
      </c>
    </row>
    <row r="6" spans="1:11" x14ac:dyDescent="0.25">
      <c r="A6" s="178">
        <v>321</v>
      </c>
      <c r="B6">
        <v>30691093.019999981</v>
      </c>
      <c r="C6">
        <v>38285.369999999995</v>
      </c>
      <c r="D6">
        <v>8079.8000000000011</v>
      </c>
      <c r="E6">
        <v>22392.890000000003</v>
      </c>
      <c r="F6">
        <v>7759.7999999999993</v>
      </c>
      <c r="G6">
        <v>5741.920000000001</v>
      </c>
      <c r="H6">
        <v>10375.25</v>
      </c>
      <c r="I6">
        <v>24483.970000000005</v>
      </c>
      <c r="K6">
        <v>30808212.019999985</v>
      </c>
    </row>
    <row r="7" spans="1:11" x14ac:dyDescent="0.25">
      <c r="A7" s="178">
        <v>322</v>
      </c>
      <c r="B7">
        <v>30193.359999999993</v>
      </c>
      <c r="C7">
        <v>6756723.2699999968</v>
      </c>
      <c r="D7">
        <v>1368.7000000000003</v>
      </c>
      <c r="E7">
        <v>8160.6600000000008</v>
      </c>
      <c r="F7">
        <v>2911.74</v>
      </c>
      <c r="H7">
        <v>249</v>
      </c>
      <c r="I7">
        <v>1779.27</v>
      </c>
      <c r="K7">
        <v>6801385.9999999972</v>
      </c>
    </row>
    <row r="8" spans="1:11" x14ac:dyDescent="0.25">
      <c r="A8" s="178">
        <v>323</v>
      </c>
      <c r="B8">
        <v>30461.97</v>
      </c>
      <c r="C8">
        <v>5212.6000000000004</v>
      </c>
      <c r="D8">
        <v>3411416.8599999994</v>
      </c>
      <c r="E8">
        <v>3655.09</v>
      </c>
      <c r="F8">
        <v>13264.070000000002</v>
      </c>
      <c r="G8">
        <v>4740.12</v>
      </c>
      <c r="H8">
        <v>810.9</v>
      </c>
      <c r="I8">
        <v>1182.2</v>
      </c>
      <c r="K8">
        <v>3470743.8099999991</v>
      </c>
    </row>
    <row r="9" spans="1:11" x14ac:dyDescent="0.25">
      <c r="A9" s="178">
        <v>324</v>
      </c>
      <c r="B9">
        <v>66845.530000000013</v>
      </c>
      <c r="C9">
        <v>8868.6</v>
      </c>
      <c r="D9">
        <v>4503.66</v>
      </c>
      <c r="E9">
        <v>8036403.9899999909</v>
      </c>
      <c r="F9">
        <v>2774.9300000000003</v>
      </c>
      <c r="G9">
        <v>5196.47</v>
      </c>
      <c r="H9">
        <v>3272.84</v>
      </c>
      <c r="I9">
        <v>161.19999999999999</v>
      </c>
      <c r="K9">
        <v>8128027.2199999904</v>
      </c>
    </row>
    <row r="10" spans="1:11" x14ac:dyDescent="0.25">
      <c r="A10" s="178">
        <v>325</v>
      </c>
      <c r="B10">
        <v>20595.929999999993</v>
      </c>
      <c r="C10">
        <v>1593.15</v>
      </c>
      <c r="D10">
        <v>3667.15</v>
      </c>
      <c r="E10">
        <v>12140.02</v>
      </c>
      <c r="F10">
        <v>8620072.8200000059</v>
      </c>
      <c r="G10">
        <v>3842.73</v>
      </c>
      <c r="H10">
        <v>2281.4</v>
      </c>
      <c r="K10">
        <v>8664193.2000000067</v>
      </c>
    </row>
    <row r="11" spans="1:11" x14ac:dyDescent="0.25">
      <c r="A11" s="178">
        <v>326</v>
      </c>
      <c r="B11">
        <v>19024.27</v>
      </c>
      <c r="C11">
        <v>2239.8000000000002</v>
      </c>
      <c r="D11">
        <v>4207.3900000000003</v>
      </c>
      <c r="F11">
        <v>2799.8</v>
      </c>
      <c r="G11">
        <v>7052002.6300000008</v>
      </c>
      <c r="H11">
        <v>4355.5999999999995</v>
      </c>
      <c r="I11">
        <v>12.4</v>
      </c>
      <c r="K11">
        <v>7084641.8900000006</v>
      </c>
    </row>
    <row r="12" spans="1:11" x14ac:dyDescent="0.25">
      <c r="A12" s="178">
        <v>327</v>
      </c>
      <c r="B12">
        <v>25998.770000000019</v>
      </c>
      <c r="E12">
        <v>1362.1</v>
      </c>
      <c r="F12">
        <v>2677.5699999999997</v>
      </c>
      <c r="G12">
        <v>8956.33</v>
      </c>
      <c r="H12">
        <v>7467656.22000001</v>
      </c>
      <c r="I12">
        <v>418.89999999999992</v>
      </c>
      <c r="K12">
        <v>7507069.8900000099</v>
      </c>
    </row>
    <row r="13" spans="1:11" x14ac:dyDescent="0.25">
      <c r="A13" s="178">
        <v>328</v>
      </c>
      <c r="B13">
        <v>12996.64</v>
      </c>
      <c r="C13">
        <v>2477.4299999999998</v>
      </c>
      <c r="E13">
        <v>432.5</v>
      </c>
      <c r="F13">
        <v>762.16000000000008</v>
      </c>
      <c r="H13">
        <v>843.6</v>
      </c>
      <c r="I13">
        <v>3840655.2600000021</v>
      </c>
      <c r="K13">
        <v>3858167.5900000022</v>
      </c>
    </row>
    <row r="14" spans="1:11" x14ac:dyDescent="0.25">
      <c r="A14" s="177" t="s">
        <v>53</v>
      </c>
      <c r="B14">
        <v>12880730.399999999</v>
      </c>
      <c r="C14">
        <v>3252494.1999999997</v>
      </c>
      <c r="D14">
        <v>916716.6</v>
      </c>
      <c r="E14">
        <v>6307466.4999999991</v>
      </c>
      <c r="F14">
        <v>4808096.2</v>
      </c>
      <c r="G14">
        <v>3207033.3999999994</v>
      </c>
      <c r="H14">
        <v>3290747.2</v>
      </c>
      <c r="I14">
        <v>1731100.0000000002</v>
      </c>
      <c r="K14">
        <v>36394384.499999993</v>
      </c>
    </row>
    <row r="15" spans="1:11" x14ac:dyDescent="0.25">
      <c r="A15" s="178">
        <v>321</v>
      </c>
      <c r="B15">
        <v>12798235.1</v>
      </c>
      <c r="C15">
        <v>91907.9</v>
      </c>
      <c r="D15">
        <v>10068.4</v>
      </c>
      <c r="E15">
        <v>141768.59999999998</v>
      </c>
      <c r="F15">
        <v>7325</v>
      </c>
      <c r="G15">
        <v>1400</v>
      </c>
      <c r="H15">
        <v>2897.6</v>
      </c>
      <c r="I15">
        <v>7426.1</v>
      </c>
      <c r="K15">
        <v>13061028.699999999</v>
      </c>
    </row>
    <row r="16" spans="1:11" x14ac:dyDescent="0.25">
      <c r="A16" s="178">
        <v>322</v>
      </c>
      <c r="B16">
        <v>6156.1</v>
      </c>
      <c r="C16">
        <v>3158464.9</v>
      </c>
      <c r="D16">
        <v>1565.2</v>
      </c>
      <c r="E16">
        <v>49123.700000000004</v>
      </c>
      <c r="F16">
        <v>1632.2</v>
      </c>
      <c r="K16">
        <v>3216942.1000000006</v>
      </c>
    </row>
    <row r="17" spans="1:11" x14ac:dyDescent="0.25">
      <c r="A17" s="178">
        <v>323</v>
      </c>
      <c r="B17">
        <v>2426.6</v>
      </c>
      <c r="D17">
        <v>904186</v>
      </c>
      <c r="E17">
        <v>1411.4</v>
      </c>
      <c r="F17">
        <v>1390.4</v>
      </c>
      <c r="G17">
        <v>13554.2</v>
      </c>
      <c r="K17">
        <v>922968.6</v>
      </c>
    </row>
    <row r="18" spans="1:11" x14ac:dyDescent="0.25">
      <c r="A18" s="178">
        <v>324</v>
      </c>
      <c r="B18">
        <v>34828.600000000006</v>
      </c>
      <c r="C18">
        <v>2121.4</v>
      </c>
      <c r="D18">
        <v>897</v>
      </c>
      <c r="E18">
        <v>6105795.2999999989</v>
      </c>
      <c r="F18">
        <v>4570.6000000000004</v>
      </c>
      <c r="K18">
        <v>6148212.8999999985</v>
      </c>
    </row>
    <row r="19" spans="1:11" x14ac:dyDescent="0.25">
      <c r="A19" s="178">
        <v>325</v>
      </c>
      <c r="B19">
        <v>22018.1</v>
      </c>
      <c r="E19">
        <v>9367.5</v>
      </c>
      <c r="F19">
        <v>4792372.9000000004</v>
      </c>
      <c r="G19">
        <v>2304.6</v>
      </c>
      <c r="K19">
        <v>4826063.0999999996</v>
      </c>
    </row>
    <row r="20" spans="1:11" x14ac:dyDescent="0.25">
      <c r="A20" s="178">
        <v>326</v>
      </c>
      <c r="B20">
        <v>2275.5</v>
      </c>
      <c r="F20">
        <v>805.1</v>
      </c>
      <c r="G20">
        <v>3188564.5999999996</v>
      </c>
      <c r="H20">
        <v>1767.2</v>
      </c>
      <c r="K20">
        <v>3193412.4</v>
      </c>
    </row>
    <row r="21" spans="1:11" x14ac:dyDescent="0.25">
      <c r="A21" s="178">
        <v>327</v>
      </c>
      <c r="B21">
        <v>11908.900000000001</v>
      </c>
      <c r="G21">
        <v>1210</v>
      </c>
      <c r="H21">
        <v>3286082.4000000004</v>
      </c>
      <c r="K21">
        <v>3299201.3000000003</v>
      </c>
    </row>
    <row r="22" spans="1:11" x14ac:dyDescent="0.25">
      <c r="A22" s="178">
        <v>328</v>
      </c>
      <c r="B22">
        <v>2881.5</v>
      </c>
      <c r="I22">
        <v>1723673.9000000001</v>
      </c>
      <c r="K22">
        <v>1726555.4000000001</v>
      </c>
    </row>
    <row r="23" spans="1:11" x14ac:dyDescent="0.25">
      <c r="A23" s="177" t="s">
        <v>51</v>
      </c>
      <c r="B23">
        <v>14992268.800000001</v>
      </c>
      <c r="C23">
        <v>4668489.5000000009</v>
      </c>
      <c r="D23">
        <v>1503108</v>
      </c>
      <c r="E23">
        <v>5010993.8</v>
      </c>
      <c r="F23">
        <v>4561671</v>
      </c>
      <c r="G23">
        <v>6272604.2999999989</v>
      </c>
      <c r="H23">
        <v>4492724.0000000009</v>
      </c>
      <c r="I23">
        <v>4694690.2000000011</v>
      </c>
      <c r="K23">
        <v>46196549.600000009</v>
      </c>
    </row>
    <row r="24" spans="1:11" x14ac:dyDescent="0.25">
      <c r="A24" s="178">
        <v>321</v>
      </c>
      <c r="B24">
        <v>13900616.4</v>
      </c>
      <c r="C24">
        <v>349925.49999999994</v>
      </c>
      <c r="D24">
        <v>1122.4000000000001</v>
      </c>
      <c r="E24">
        <v>395540.80000000005</v>
      </c>
      <c r="F24">
        <v>19579.000000000004</v>
      </c>
      <c r="G24">
        <v>7156.2999999999993</v>
      </c>
      <c r="H24">
        <v>32847</v>
      </c>
      <c r="I24">
        <v>274934.59999999998</v>
      </c>
      <c r="K24">
        <v>14981722.000000002</v>
      </c>
    </row>
    <row r="25" spans="1:11" x14ac:dyDescent="0.25">
      <c r="A25" s="178">
        <v>322</v>
      </c>
      <c r="B25">
        <v>99740.800000000003</v>
      </c>
      <c r="C25">
        <v>4102338.0000000009</v>
      </c>
      <c r="D25">
        <v>3833.2</v>
      </c>
      <c r="E25">
        <v>199757.20000000004</v>
      </c>
      <c r="F25">
        <v>2778.8</v>
      </c>
      <c r="I25">
        <v>3086.6</v>
      </c>
      <c r="K25">
        <v>4411534.6000000006</v>
      </c>
    </row>
    <row r="26" spans="1:11" x14ac:dyDescent="0.25">
      <c r="A26" s="178">
        <v>323</v>
      </c>
      <c r="B26">
        <v>75808.2</v>
      </c>
      <c r="C26">
        <v>57278.600000000006</v>
      </c>
      <c r="D26">
        <v>1460165.8</v>
      </c>
      <c r="E26">
        <v>3367.2</v>
      </c>
      <c r="F26">
        <v>177761.19999999998</v>
      </c>
      <c r="G26">
        <v>234800.00000000003</v>
      </c>
      <c r="K26">
        <v>2009181</v>
      </c>
    </row>
    <row r="27" spans="1:11" x14ac:dyDescent="0.25">
      <c r="A27" s="178">
        <v>324</v>
      </c>
      <c r="B27">
        <v>252489.60000000001</v>
      </c>
      <c r="C27">
        <v>107487.00000000001</v>
      </c>
      <c r="D27">
        <v>2464.1999999999998</v>
      </c>
      <c r="E27">
        <v>4254612</v>
      </c>
      <c r="F27">
        <v>64184.4</v>
      </c>
      <c r="G27">
        <v>12907.6</v>
      </c>
      <c r="K27">
        <v>4694144.8</v>
      </c>
    </row>
    <row r="28" spans="1:11" x14ac:dyDescent="0.25">
      <c r="A28" s="178">
        <v>325</v>
      </c>
      <c r="B28">
        <v>157728.4</v>
      </c>
      <c r="C28">
        <v>7295.6</v>
      </c>
      <c r="D28">
        <v>9035.4</v>
      </c>
      <c r="E28">
        <v>147586</v>
      </c>
      <c r="F28">
        <v>4232384</v>
      </c>
      <c r="G28">
        <v>119522.40000000001</v>
      </c>
      <c r="H28">
        <v>21880</v>
      </c>
      <c r="I28">
        <v>7576.2</v>
      </c>
      <c r="K28">
        <v>4703008.0000000009</v>
      </c>
    </row>
    <row r="29" spans="1:11" x14ac:dyDescent="0.25">
      <c r="A29" s="178">
        <v>326</v>
      </c>
      <c r="B29">
        <v>10814.2</v>
      </c>
      <c r="C29">
        <v>6632.4</v>
      </c>
      <c r="D29">
        <v>26487</v>
      </c>
      <c r="F29">
        <v>44499.8</v>
      </c>
      <c r="G29">
        <v>5540475.7999999989</v>
      </c>
      <c r="H29">
        <v>62815.400000000009</v>
      </c>
      <c r="I29">
        <v>1122.4000000000001</v>
      </c>
      <c r="K29">
        <v>5692847</v>
      </c>
    </row>
    <row r="30" spans="1:11" x14ac:dyDescent="0.25">
      <c r="A30" s="178">
        <v>327</v>
      </c>
      <c r="B30">
        <v>69155.399999999994</v>
      </c>
      <c r="F30">
        <v>20483.8</v>
      </c>
      <c r="G30">
        <v>352410.79999999993</v>
      </c>
      <c r="H30">
        <v>4359848.8000000007</v>
      </c>
      <c r="I30">
        <v>6727.6</v>
      </c>
      <c r="K30">
        <v>4808626.4000000004</v>
      </c>
    </row>
    <row r="31" spans="1:11" x14ac:dyDescent="0.25">
      <c r="A31" s="178">
        <v>328</v>
      </c>
      <c r="B31">
        <v>425915.8</v>
      </c>
      <c r="C31">
        <v>37532.399999999994</v>
      </c>
      <c r="E31">
        <v>10130.599999999999</v>
      </c>
      <c r="G31">
        <v>5331.4</v>
      </c>
      <c r="H31">
        <v>15332.8</v>
      </c>
      <c r="I31">
        <v>4401242.8000000007</v>
      </c>
      <c r="K31">
        <v>4895485.8000000007</v>
      </c>
    </row>
    <row r="32" spans="1:11" x14ac:dyDescent="0.25">
      <c r="A32" s="177" t="s">
        <v>34</v>
      </c>
      <c r="B32">
        <v>4251789</v>
      </c>
      <c r="C32">
        <v>1481394</v>
      </c>
      <c r="D32">
        <v>928337</v>
      </c>
      <c r="E32">
        <v>698254</v>
      </c>
      <c r="F32">
        <v>4417294</v>
      </c>
      <c r="G32">
        <v>3171887</v>
      </c>
      <c r="H32">
        <v>2023388</v>
      </c>
      <c r="I32">
        <v>1249291</v>
      </c>
      <c r="K32">
        <v>18221634</v>
      </c>
    </row>
    <row r="33" spans="1:11" x14ac:dyDescent="0.25">
      <c r="A33" s="178">
        <v>321</v>
      </c>
      <c r="B33">
        <v>4127971</v>
      </c>
      <c r="C33">
        <v>6100</v>
      </c>
      <c r="D33">
        <v>2184</v>
      </c>
      <c r="E33">
        <v>28791</v>
      </c>
      <c r="H33">
        <v>2814</v>
      </c>
      <c r="I33">
        <v>42913</v>
      </c>
      <c r="K33">
        <v>4210773</v>
      </c>
    </row>
    <row r="34" spans="1:11" x14ac:dyDescent="0.25">
      <c r="A34" s="178">
        <v>322</v>
      </c>
      <c r="B34">
        <v>87943</v>
      </c>
      <c r="C34">
        <v>1471348</v>
      </c>
      <c r="K34">
        <v>1559291</v>
      </c>
    </row>
    <row r="35" spans="1:11" x14ac:dyDescent="0.25">
      <c r="A35" s="178">
        <v>323</v>
      </c>
      <c r="D35">
        <v>923594</v>
      </c>
      <c r="F35">
        <v>3873</v>
      </c>
      <c r="G35">
        <v>5992</v>
      </c>
      <c r="K35">
        <v>933459</v>
      </c>
    </row>
    <row r="36" spans="1:11" x14ac:dyDescent="0.25">
      <c r="A36" s="178">
        <v>324</v>
      </c>
      <c r="B36">
        <v>3391</v>
      </c>
      <c r="C36">
        <v>2275</v>
      </c>
      <c r="E36">
        <v>667325</v>
      </c>
      <c r="K36">
        <v>672991</v>
      </c>
    </row>
    <row r="37" spans="1:11" x14ac:dyDescent="0.25">
      <c r="A37" s="178">
        <v>325</v>
      </c>
      <c r="B37">
        <v>16663</v>
      </c>
      <c r="D37">
        <v>729</v>
      </c>
      <c r="E37">
        <v>2138</v>
      </c>
      <c r="F37">
        <v>4247982</v>
      </c>
      <c r="G37">
        <v>390</v>
      </c>
      <c r="K37">
        <v>4267902</v>
      </c>
    </row>
    <row r="38" spans="1:11" x14ac:dyDescent="0.25">
      <c r="A38" s="178">
        <v>326</v>
      </c>
      <c r="B38">
        <v>4657</v>
      </c>
      <c r="C38">
        <v>1671</v>
      </c>
      <c r="D38">
        <v>1830</v>
      </c>
      <c r="F38">
        <v>40971</v>
      </c>
      <c r="G38">
        <v>3143657</v>
      </c>
      <c r="H38">
        <v>540</v>
      </c>
      <c r="I38">
        <v>2296</v>
      </c>
      <c r="K38">
        <v>3195622</v>
      </c>
    </row>
    <row r="39" spans="1:11" x14ac:dyDescent="0.25">
      <c r="A39" s="178">
        <v>327</v>
      </c>
      <c r="B39">
        <v>7402</v>
      </c>
      <c r="F39">
        <v>124468</v>
      </c>
      <c r="G39">
        <v>21848</v>
      </c>
      <c r="H39">
        <v>2020034</v>
      </c>
      <c r="I39">
        <v>244</v>
      </c>
      <c r="K39">
        <v>2173996</v>
      </c>
    </row>
    <row r="40" spans="1:11" x14ac:dyDescent="0.25">
      <c r="A40" s="178">
        <v>328</v>
      </c>
      <c r="B40">
        <v>3762</v>
      </c>
      <c r="I40">
        <v>1203838</v>
      </c>
      <c r="K40">
        <v>1207600</v>
      </c>
    </row>
    <row r="41" spans="1:11" x14ac:dyDescent="0.25">
      <c r="A41" s="177" t="s">
        <v>473</v>
      </c>
    </row>
    <row r="42" spans="1:11" x14ac:dyDescent="0.25">
      <c r="A42" s="178" t="s">
        <v>473</v>
      </c>
    </row>
    <row r="43" spans="1:11" x14ac:dyDescent="0.25">
      <c r="A43" s="177" t="s">
        <v>50</v>
      </c>
      <c r="B43">
        <v>26352971.050000019</v>
      </c>
      <c r="C43">
        <v>9985316.9800000004</v>
      </c>
      <c r="D43">
        <v>3295763.2600000002</v>
      </c>
      <c r="E43">
        <v>10229532.920000006</v>
      </c>
      <c r="F43">
        <v>9235638.5199999996</v>
      </c>
      <c r="G43">
        <v>11692184.789999997</v>
      </c>
      <c r="H43">
        <v>7827401.7300000004</v>
      </c>
      <c r="I43">
        <v>5616565.71</v>
      </c>
      <c r="K43">
        <v>84235374.960000023</v>
      </c>
    </row>
    <row r="44" spans="1:11" x14ac:dyDescent="0.25">
      <c r="A44" s="178">
        <v>321</v>
      </c>
      <c r="B44">
        <v>25070563.450000022</v>
      </c>
      <c r="C44">
        <v>52245.819999999992</v>
      </c>
      <c r="D44">
        <v>8937.9000000000015</v>
      </c>
      <c r="E44">
        <v>468480.09000000008</v>
      </c>
      <c r="F44">
        <v>39838.300000000003</v>
      </c>
      <c r="G44">
        <v>7070.7</v>
      </c>
      <c r="H44">
        <v>42773.58</v>
      </c>
      <c r="I44">
        <v>34951.78</v>
      </c>
      <c r="K44">
        <v>25724861.62000002</v>
      </c>
    </row>
    <row r="45" spans="1:11" x14ac:dyDescent="0.25">
      <c r="A45" s="178">
        <v>322</v>
      </c>
      <c r="B45">
        <v>268600.3600000001</v>
      </c>
      <c r="C45">
        <v>9600553.2599999998</v>
      </c>
      <c r="D45">
        <v>690.8</v>
      </c>
      <c r="E45">
        <v>196237.49999999997</v>
      </c>
      <c r="H45">
        <v>8325.5</v>
      </c>
      <c r="I45">
        <v>20579.050000000003</v>
      </c>
      <c r="K45">
        <v>10094986.470000001</v>
      </c>
    </row>
    <row r="46" spans="1:11" x14ac:dyDescent="0.25">
      <c r="A46" s="178">
        <v>323</v>
      </c>
      <c r="B46">
        <v>2388.1999999999998</v>
      </c>
      <c r="C46">
        <v>10266</v>
      </c>
      <c r="D46">
        <v>3282240.96</v>
      </c>
      <c r="E46">
        <v>14368.66</v>
      </c>
      <c r="F46">
        <v>134534.1</v>
      </c>
      <c r="G46">
        <v>16959.64</v>
      </c>
      <c r="K46">
        <v>3460757.5600000005</v>
      </c>
    </row>
    <row r="47" spans="1:11" x14ac:dyDescent="0.25">
      <c r="A47" s="178">
        <v>324</v>
      </c>
      <c r="B47">
        <v>545710.00000000012</v>
      </c>
      <c r="C47">
        <v>281744</v>
      </c>
      <c r="E47">
        <v>9378777.3700000048</v>
      </c>
      <c r="F47">
        <v>27845.599999999999</v>
      </c>
      <c r="G47">
        <v>3045.7999999999997</v>
      </c>
      <c r="H47">
        <v>8053.5</v>
      </c>
      <c r="K47">
        <v>10245176.270000005</v>
      </c>
    </row>
    <row r="48" spans="1:11" x14ac:dyDescent="0.25">
      <c r="A48" s="178">
        <v>325</v>
      </c>
      <c r="B48">
        <v>186191.69999999998</v>
      </c>
      <c r="C48">
        <v>19009.900000000001</v>
      </c>
      <c r="D48">
        <v>3893.6000000000004</v>
      </c>
      <c r="E48">
        <v>127463.69999999998</v>
      </c>
      <c r="F48">
        <v>8830446.9999999981</v>
      </c>
      <c r="G48">
        <v>66011.320000000007</v>
      </c>
      <c r="I48">
        <v>2606.1999999999998</v>
      </c>
      <c r="K48">
        <v>9235623.4199999981</v>
      </c>
    </row>
    <row r="49" spans="1:11" x14ac:dyDescent="0.25">
      <c r="A49" s="178">
        <v>326</v>
      </c>
      <c r="B49">
        <v>18369</v>
      </c>
      <c r="E49">
        <v>6033.3</v>
      </c>
      <c r="F49">
        <v>86128.42</v>
      </c>
      <c r="G49">
        <v>11438541.169999996</v>
      </c>
      <c r="H49">
        <v>61299.71</v>
      </c>
      <c r="K49">
        <v>11610371.599999998</v>
      </c>
    </row>
    <row r="50" spans="1:11" x14ac:dyDescent="0.25">
      <c r="A50" s="178">
        <v>327</v>
      </c>
      <c r="B50">
        <v>46271.4</v>
      </c>
      <c r="C50">
        <v>17635.8</v>
      </c>
      <c r="E50">
        <v>17635.8</v>
      </c>
      <c r="F50">
        <v>111758.3</v>
      </c>
      <c r="G50">
        <v>160556.16</v>
      </c>
      <c r="H50">
        <v>7705065.4400000004</v>
      </c>
      <c r="K50">
        <v>8058922.9000000004</v>
      </c>
    </row>
    <row r="51" spans="1:11" x14ac:dyDescent="0.25">
      <c r="A51" s="178">
        <v>328</v>
      </c>
      <c r="B51">
        <v>214876.94</v>
      </c>
      <c r="C51">
        <v>3862.2000000000003</v>
      </c>
      <c r="E51">
        <v>20536.5</v>
      </c>
      <c r="F51">
        <v>5086.8</v>
      </c>
      <c r="H51">
        <v>1884</v>
      </c>
      <c r="I51">
        <v>5558428.6799999997</v>
      </c>
      <c r="K51">
        <v>5804675.1200000001</v>
      </c>
    </row>
    <row r="52" spans="1:11" x14ac:dyDescent="0.25">
      <c r="A52" s="177" t="s">
        <v>37</v>
      </c>
      <c r="B52">
        <v>2415840</v>
      </c>
      <c r="C52">
        <v>1420080</v>
      </c>
      <c r="D52">
        <v>742920</v>
      </c>
      <c r="E52">
        <v>1144560</v>
      </c>
      <c r="F52">
        <v>1496760</v>
      </c>
      <c r="G52">
        <v>1072680</v>
      </c>
      <c r="H52">
        <v>455520</v>
      </c>
      <c r="I52">
        <v>1445640</v>
      </c>
      <c r="K52">
        <v>10194000</v>
      </c>
    </row>
    <row r="53" spans="1:11" x14ac:dyDescent="0.25">
      <c r="A53" s="178">
        <v>321</v>
      </c>
      <c r="B53">
        <v>1803840</v>
      </c>
      <c r="C53">
        <v>239400</v>
      </c>
      <c r="D53">
        <v>2160</v>
      </c>
      <c r="E53">
        <v>171600</v>
      </c>
      <c r="K53">
        <v>2217000</v>
      </c>
    </row>
    <row r="54" spans="1:11" x14ac:dyDescent="0.25">
      <c r="A54" s="178">
        <v>322</v>
      </c>
      <c r="B54">
        <v>72240</v>
      </c>
      <c r="C54">
        <v>1064760</v>
      </c>
      <c r="E54">
        <v>164400</v>
      </c>
      <c r="H54">
        <v>1800</v>
      </c>
      <c r="K54">
        <v>1303200</v>
      </c>
    </row>
    <row r="55" spans="1:11" x14ac:dyDescent="0.25">
      <c r="A55" s="178">
        <v>323</v>
      </c>
      <c r="D55">
        <v>730320</v>
      </c>
      <c r="F55">
        <v>39720</v>
      </c>
      <c r="G55">
        <v>6960</v>
      </c>
      <c r="K55">
        <v>777000</v>
      </c>
    </row>
    <row r="56" spans="1:11" x14ac:dyDescent="0.25">
      <c r="A56" s="178">
        <v>324</v>
      </c>
      <c r="B56">
        <v>305160</v>
      </c>
      <c r="C56">
        <v>91320</v>
      </c>
      <c r="E56">
        <v>781320</v>
      </c>
      <c r="F56">
        <v>6000</v>
      </c>
      <c r="K56">
        <v>1183800</v>
      </c>
    </row>
    <row r="57" spans="1:11" x14ac:dyDescent="0.25">
      <c r="A57" s="178">
        <v>325</v>
      </c>
      <c r="B57">
        <v>33000</v>
      </c>
      <c r="D57">
        <v>10440</v>
      </c>
      <c r="E57">
        <v>12600</v>
      </c>
      <c r="F57">
        <v>1441080</v>
      </c>
      <c r="G57">
        <v>53520</v>
      </c>
      <c r="H57">
        <v>9480</v>
      </c>
      <c r="K57">
        <v>1560120</v>
      </c>
    </row>
    <row r="58" spans="1:11" x14ac:dyDescent="0.25">
      <c r="A58" s="178">
        <v>326</v>
      </c>
      <c r="B58">
        <v>3360</v>
      </c>
      <c r="E58">
        <v>9720</v>
      </c>
      <c r="F58">
        <v>5400</v>
      </c>
      <c r="G58">
        <v>1009440</v>
      </c>
      <c r="H58">
        <v>7200</v>
      </c>
      <c r="K58">
        <v>1035120</v>
      </c>
    </row>
    <row r="59" spans="1:11" x14ac:dyDescent="0.25">
      <c r="A59" s="178">
        <v>327</v>
      </c>
      <c r="F59">
        <v>4560</v>
      </c>
      <c r="G59">
        <v>2760</v>
      </c>
      <c r="H59">
        <v>437040</v>
      </c>
      <c r="K59">
        <v>444360</v>
      </c>
    </row>
    <row r="60" spans="1:11" x14ac:dyDescent="0.25">
      <c r="A60" s="178">
        <v>328</v>
      </c>
      <c r="B60">
        <v>198240</v>
      </c>
      <c r="C60">
        <v>24600</v>
      </c>
      <c r="E60">
        <v>4920</v>
      </c>
      <c r="I60">
        <v>1445640</v>
      </c>
      <c r="K60">
        <v>1673400</v>
      </c>
    </row>
    <row r="61" spans="1:11" x14ac:dyDescent="0.25">
      <c r="A61" s="177" t="s">
        <v>40</v>
      </c>
      <c r="B61">
        <v>5557906.1310790507</v>
      </c>
      <c r="C61">
        <v>2309392.3085099342</v>
      </c>
      <c r="D61">
        <v>204307.28477219158</v>
      </c>
      <c r="E61">
        <v>1194773.0347708126</v>
      </c>
      <c r="F61">
        <v>2755578.3033606377</v>
      </c>
      <c r="G61">
        <v>2995384.1638165331</v>
      </c>
      <c r="H61">
        <v>851997.15142039838</v>
      </c>
      <c r="I61">
        <v>1595498.3922704367</v>
      </c>
      <c r="K61">
        <v>17464836.769999992</v>
      </c>
    </row>
    <row r="62" spans="1:11" x14ac:dyDescent="0.25">
      <c r="A62" s="178">
        <v>321</v>
      </c>
      <c r="B62">
        <v>5385566.7722388674</v>
      </c>
      <c r="C62">
        <v>33235.881049308482</v>
      </c>
      <c r="D62">
        <v>4065.7946868676404</v>
      </c>
      <c r="E62">
        <v>182694.18405287564</v>
      </c>
      <c r="F62">
        <v>112149.66468908791</v>
      </c>
      <c r="G62">
        <v>7573.5151177174748</v>
      </c>
      <c r="H62">
        <v>21464.176020437026</v>
      </c>
      <c r="I62">
        <v>66730.732144835449</v>
      </c>
      <c r="K62">
        <v>5813480.7199999979</v>
      </c>
    </row>
    <row r="63" spans="1:11" x14ac:dyDescent="0.25">
      <c r="A63" s="178">
        <v>322</v>
      </c>
      <c r="B63">
        <v>61949.40785440027</v>
      </c>
      <c r="C63">
        <v>2255994.9538114965</v>
      </c>
      <c r="D63">
        <v>1096.606237296362</v>
      </c>
      <c r="E63">
        <v>37816.30569103056</v>
      </c>
      <c r="F63">
        <v>390.34823099454303</v>
      </c>
      <c r="G63">
        <v>1336.5419238761008</v>
      </c>
      <c r="H63">
        <v>1282.1862746877216</v>
      </c>
      <c r="I63">
        <v>1107.0299762166821</v>
      </c>
      <c r="K63">
        <v>2360973.3799999985</v>
      </c>
    </row>
    <row r="64" spans="1:11" x14ac:dyDescent="0.25">
      <c r="A64" s="178">
        <v>323</v>
      </c>
      <c r="B64">
        <v>544.23905257076831</v>
      </c>
      <c r="D64">
        <v>188615.44868266967</v>
      </c>
      <c r="E64">
        <v>517.69306759098788</v>
      </c>
      <c r="F64">
        <v>27469.060646569586</v>
      </c>
      <c r="G64">
        <v>6858.9085505990515</v>
      </c>
      <c r="K64">
        <v>224005.35000000009</v>
      </c>
    </row>
    <row r="65" spans="1:11" x14ac:dyDescent="0.25">
      <c r="A65" s="178">
        <v>324</v>
      </c>
      <c r="B65">
        <v>19679.682680732731</v>
      </c>
      <c r="C65">
        <v>11331.393082830757</v>
      </c>
      <c r="D65">
        <v>648.56900403804889</v>
      </c>
      <c r="E65">
        <v>962410.72103950987</v>
      </c>
      <c r="F65">
        <v>2799.3312630806454</v>
      </c>
      <c r="G65">
        <v>60.964123470796977</v>
      </c>
      <c r="H65">
        <v>486.82752650176673</v>
      </c>
      <c r="I65">
        <v>1637.4812798359094</v>
      </c>
      <c r="K65">
        <v>999054.97000000044</v>
      </c>
    </row>
    <row r="66" spans="1:11" x14ac:dyDescent="0.25">
      <c r="A66" s="178">
        <v>325</v>
      </c>
      <c r="B66">
        <v>18089.027995824134</v>
      </c>
      <c r="C66">
        <v>1356.140993117584</v>
      </c>
      <c r="D66">
        <v>330.69123411543779</v>
      </c>
      <c r="E66">
        <v>7925.952963804506</v>
      </c>
      <c r="F66">
        <v>2570651.0664798995</v>
      </c>
      <c r="G66">
        <v>11057.226961067076</v>
      </c>
      <c r="H66">
        <v>19872.263908256878</v>
      </c>
      <c r="I66">
        <v>125.52946391666424</v>
      </c>
      <c r="K66">
        <v>2629407.9000000013</v>
      </c>
    </row>
    <row r="67" spans="1:11" x14ac:dyDescent="0.25">
      <c r="A67" s="178">
        <v>326</v>
      </c>
      <c r="B67">
        <v>5961.7020066974446</v>
      </c>
      <c r="C67">
        <v>443.19833231283172</v>
      </c>
      <c r="D67">
        <v>6048.3690557996451</v>
      </c>
      <c r="E67">
        <v>1236.485187017169</v>
      </c>
      <c r="F67">
        <v>35841.805710426495</v>
      </c>
      <c r="G67">
        <v>2959035.8644002182</v>
      </c>
      <c r="H67">
        <v>19146.090939230446</v>
      </c>
      <c r="I67">
        <v>480.02436829427097</v>
      </c>
      <c r="K67">
        <v>3028193.5399999963</v>
      </c>
    </row>
    <row r="68" spans="1:11" x14ac:dyDescent="0.25">
      <c r="A68" s="178">
        <v>327</v>
      </c>
      <c r="B68">
        <v>10711.557806419491</v>
      </c>
      <c r="C68">
        <v>933.37791882764293</v>
      </c>
      <c r="E68">
        <v>94.666551398931148</v>
      </c>
      <c r="F68">
        <v>2049.4735475407724</v>
      </c>
      <c r="G68">
        <v>6104.1843587900466</v>
      </c>
      <c r="H68">
        <v>787498.81971342326</v>
      </c>
      <c r="I68">
        <v>1416.5701036002718</v>
      </c>
      <c r="K68">
        <v>808808.65000000037</v>
      </c>
    </row>
    <row r="69" spans="1:11" x14ac:dyDescent="0.25">
      <c r="A69" s="178">
        <v>328</v>
      </c>
      <c r="B69">
        <v>55403.741443538893</v>
      </c>
      <c r="C69">
        <v>6097.3633220403872</v>
      </c>
      <c r="D69">
        <v>3501.8058714047716</v>
      </c>
      <c r="E69">
        <v>2077.0262175848288</v>
      </c>
      <c r="F69">
        <v>4227.5527930386743</v>
      </c>
      <c r="G69">
        <v>3356.9583807943513</v>
      </c>
      <c r="H69">
        <v>2246.7870378613329</v>
      </c>
      <c r="I69">
        <v>1524001.0249337375</v>
      </c>
      <c r="K69">
        <v>1600912.2600000007</v>
      </c>
    </row>
    <row r="70" spans="1:11" x14ac:dyDescent="0.25">
      <c r="A70" s="177" t="s">
        <v>41</v>
      </c>
      <c r="B70">
        <v>4260654.5442667734</v>
      </c>
      <c r="C70">
        <v>168852.52650000033</v>
      </c>
      <c r="D70">
        <v>551762.59999999986</v>
      </c>
      <c r="E70">
        <v>1412540.1011000003</v>
      </c>
      <c r="F70">
        <v>1732117.8081</v>
      </c>
      <c r="G70">
        <v>1511743.6000000695</v>
      </c>
      <c r="H70">
        <v>82362.171599999972</v>
      </c>
      <c r="I70">
        <v>77331.662733333491</v>
      </c>
      <c r="K70">
        <v>9797365.0143001769</v>
      </c>
    </row>
    <row r="71" spans="1:11" x14ac:dyDescent="0.25">
      <c r="A71" s="178">
        <v>321</v>
      </c>
      <c r="B71">
        <v>4090931.7442667731</v>
      </c>
      <c r="C71">
        <v>73574.326500000316</v>
      </c>
      <c r="D71">
        <v>6078.8000000000029</v>
      </c>
      <c r="E71">
        <v>105156.00110000027</v>
      </c>
      <c r="F71">
        <v>18908.208099999989</v>
      </c>
      <c r="G71">
        <v>17172.699999999983</v>
      </c>
      <c r="H71">
        <v>25137.071599999996</v>
      </c>
      <c r="I71">
        <v>69821.462733333494</v>
      </c>
      <c r="K71">
        <v>4406780.3143001087</v>
      </c>
    </row>
    <row r="72" spans="1:11" x14ac:dyDescent="0.25">
      <c r="A72" s="178">
        <v>323</v>
      </c>
      <c r="B72">
        <v>1836.6</v>
      </c>
      <c r="C72">
        <v>1275.3</v>
      </c>
      <c r="D72">
        <v>501393.6</v>
      </c>
      <c r="E72">
        <v>496.9</v>
      </c>
      <c r="F72">
        <v>104255.4</v>
      </c>
      <c r="G72">
        <v>117483.4</v>
      </c>
      <c r="H72">
        <v>2486.9</v>
      </c>
      <c r="I72">
        <v>933.5</v>
      </c>
      <c r="K72">
        <v>730161.60000000009</v>
      </c>
    </row>
    <row r="73" spans="1:11" x14ac:dyDescent="0.25">
      <c r="A73" s="178">
        <v>324</v>
      </c>
      <c r="B73">
        <v>88876.7</v>
      </c>
      <c r="C73">
        <v>75170.3</v>
      </c>
      <c r="D73">
        <v>29176.400000000001</v>
      </c>
      <c r="E73">
        <v>1290685.5</v>
      </c>
      <c r="F73">
        <v>27046.5</v>
      </c>
      <c r="G73">
        <v>2417.5</v>
      </c>
      <c r="H73">
        <v>547</v>
      </c>
      <c r="I73">
        <v>3713.7</v>
      </c>
      <c r="K73">
        <v>1517633.5999999999</v>
      </c>
    </row>
    <row r="74" spans="1:11" x14ac:dyDescent="0.25">
      <c r="A74" s="178">
        <v>325</v>
      </c>
      <c r="B74">
        <v>64440.2</v>
      </c>
      <c r="C74">
        <v>6683</v>
      </c>
      <c r="D74">
        <v>616.1</v>
      </c>
      <c r="E74">
        <v>10175</v>
      </c>
      <c r="F74">
        <v>1566297.2</v>
      </c>
      <c r="G74">
        <v>24518.1</v>
      </c>
      <c r="H74">
        <v>31599.9</v>
      </c>
      <c r="I74">
        <v>1081.3</v>
      </c>
      <c r="K74">
        <v>1705410.8</v>
      </c>
    </row>
    <row r="75" spans="1:11" x14ac:dyDescent="0.25">
      <c r="A75" s="178">
        <v>326</v>
      </c>
      <c r="B75">
        <v>14569.299999999956</v>
      </c>
      <c r="C75">
        <v>12149.599999999991</v>
      </c>
      <c r="D75">
        <v>14497.699999999983</v>
      </c>
      <c r="E75">
        <v>6026.7000000000062</v>
      </c>
      <c r="F75">
        <v>15610.499999999958</v>
      </c>
      <c r="G75">
        <v>1350151.9000000695</v>
      </c>
      <c r="H75">
        <v>22590.299999999981</v>
      </c>
      <c r="I75">
        <v>1781.6999999999989</v>
      </c>
      <c r="K75">
        <v>1437377.7000000693</v>
      </c>
    </row>
    <row r="76" spans="1:11" x14ac:dyDescent="0.25">
      <c r="A76" s="178">
        <v>327</v>
      </c>
      <c r="H76">
        <v>1</v>
      </c>
      <c r="K76">
        <v>1</v>
      </c>
    </row>
    <row r="77" spans="1:11" x14ac:dyDescent="0.25">
      <c r="A77" s="177" t="s">
        <v>45</v>
      </c>
      <c r="B77">
        <v>205695867.8999998</v>
      </c>
      <c r="C77">
        <v>86997256.200000077</v>
      </c>
      <c r="D77">
        <v>26202487.200000018</v>
      </c>
      <c r="E77">
        <v>67329554.40000008</v>
      </c>
      <c r="F77">
        <v>63779170.400000155</v>
      </c>
      <c r="G77">
        <v>77175052.000000075</v>
      </c>
      <c r="H77">
        <v>74662810.40000014</v>
      </c>
      <c r="I77">
        <v>42700713.300000034</v>
      </c>
      <c r="K77">
        <v>644542911.80000031</v>
      </c>
    </row>
    <row r="78" spans="1:11" x14ac:dyDescent="0.25">
      <c r="A78" s="178">
        <v>321</v>
      </c>
      <c r="B78">
        <v>166357698.49999982</v>
      </c>
      <c r="C78">
        <v>2939217.3000000082</v>
      </c>
      <c r="D78">
        <v>148691.80000000005</v>
      </c>
      <c r="E78">
        <v>5469471.5</v>
      </c>
      <c r="F78">
        <v>612263.29999999958</v>
      </c>
      <c r="G78">
        <v>240423.50000000012</v>
      </c>
      <c r="H78">
        <v>386408.49999999994</v>
      </c>
      <c r="I78">
        <v>1231024.3999999992</v>
      </c>
      <c r="K78">
        <v>177385198.79999986</v>
      </c>
    </row>
    <row r="79" spans="1:11" x14ac:dyDescent="0.25">
      <c r="A79" s="178">
        <v>322</v>
      </c>
      <c r="B79">
        <v>8337358.2999999803</v>
      </c>
      <c r="C79">
        <v>82000173.500000075</v>
      </c>
      <c r="D79">
        <v>446094.69999999995</v>
      </c>
      <c r="E79">
        <v>5629480.5999999996</v>
      </c>
      <c r="F79">
        <v>229386.30000000013</v>
      </c>
      <c r="G79">
        <v>69957.5</v>
      </c>
      <c r="H79">
        <v>84355.000000000015</v>
      </c>
      <c r="I79">
        <v>109993.09999999999</v>
      </c>
      <c r="K79">
        <v>96906799.000000045</v>
      </c>
    </row>
    <row r="80" spans="1:11" x14ac:dyDescent="0.25">
      <c r="A80" s="178">
        <v>323</v>
      </c>
      <c r="B80">
        <v>545022.7999999997</v>
      </c>
      <c r="C80">
        <v>373541.99999999994</v>
      </c>
      <c r="D80">
        <v>25081730.600000016</v>
      </c>
      <c r="E80">
        <v>310918.40000000008</v>
      </c>
      <c r="F80">
        <v>788959.19999999984</v>
      </c>
      <c r="G80">
        <v>728005.49999999953</v>
      </c>
      <c r="H80">
        <v>38048.6</v>
      </c>
      <c r="I80">
        <v>22979</v>
      </c>
      <c r="K80">
        <v>27889206.100000016</v>
      </c>
    </row>
    <row r="81" spans="1:11" x14ac:dyDescent="0.25">
      <c r="A81" s="178">
        <v>324</v>
      </c>
      <c r="B81">
        <v>5815388.2999999886</v>
      </c>
      <c r="C81">
        <v>1051407.7999999991</v>
      </c>
      <c r="D81">
        <v>116848.3</v>
      </c>
      <c r="E81">
        <v>52243636.300000079</v>
      </c>
      <c r="F81">
        <v>673397.7999999997</v>
      </c>
      <c r="G81">
        <v>31307.5</v>
      </c>
      <c r="H81">
        <v>35176.899999999994</v>
      </c>
      <c r="I81">
        <v>46459.8</v>
      </c>
      <c r="K81">
        <v>60013622.700000055</v>
      </c>
    </row>
    <row r="82" spans="1:11" x14ac:dyDescent="0.25">
      <c r="A82" s="178">
        <v>325</v>
      </c>
      <c r="B82">
        <v>2616163.5000000033</v>
      </c>
      <c r="C82">
        <v>66124.099999999991</v>
      </c>
      <c r="D82">
        <v>197214.10000000003</v>
      </c>
      <c r="E82">
        <v>1307424.3</v>
      </c>
      <c r="F82">
        <v>60036216.000000156</v>
      </c>
      <c r="G82">
        <v>368796.1</v>
      </c>
      <c r="H82">
        <v>98548.6</v>
      </c>
      <c r="I82">
        <v>75099.299999999988</v>
      </c>
      <c r="K82">
        <v>64765586.000000164</v>
      </c>
    </row>
    <row r="83" spans="1:11" x14ac:dyDescent="0.25">
      <c r="A83" s="178">
        <v>326</v>
      </c>
      <c r="B83">
        <v>517969.8</v>
      </c>
      <c r="C83">
        <v>18349.099999999999</v>
      </c>
      <c r="D83">
        <v>122342.5</v>
      </c>
      <c r="E83">
        <v>241529.70000000004</v>
      </c>
      <c r="F83">
        <v>479755.49999999983</v>
      </c>
      <c r="G83">
        <v>73918353.500000089</v>
      </c>
      <c r="H83">
        <v>476407.10000000009</v>
      </c>
      <c r="I83">
        <v>63287.799999999996</v>
      </c>
      <c r="K83">
        <v>75837995.000000075</v>
      </c>
    </row>
    <row r="84" spans="1:11" x14ac:dyDescent="0.25">
      <c r="A84" s="178">
        <v>327</v>
      </c>
      <c r="B84">
        <v>4237421.400000005</v>
      </c>
      <c r="C84">
        <v>59838.5</v>
      </c>
      <c r="D84">
        <v>14986.3</v>
      </c>
      <c r="E84">
        <v>552913.69999999995</v>
      </c>
      <c r="F84">
        <v>856757.99999999977</v>
      </c>
      <c r="G84">
        <v>1782488.1000000008</v>
      </c>
      <c r="H84">
        <v>73503926.40000014</v>
      </c>
      <c r="I84">
        <v>111643.20000000001</v>
      </c>
      <c r="K84">
        <v>81119975.600000143</v>
      </c>
    </row>
    <row r="85" spans="1:11" x14ac:dyDescent="0.25">
      <c r="A85" s="178">
        <v>328</v>
      </c>
      <c r="B85">
        <v>17268845.299999978</v>
      </c>
      <c r="C85">
        <v>488603.89999999991</v>
      </c>
      <c r="D85">
        <v>74578.900000000009</v>
      </c>
      <c r="E85">
        <v>1574179.9000000008</v>
      </c>
      <c r="F85">
        <v>102434.3</v>
      </c>
      <c r="G85">
        <v>35720.299999999996</v>
      </c>
      <c r="H85">
        <v>39939.300000000003</v>
      </c>
      <c r="I85">
        <v>41040226.700000033</v>
      </c>
      <c r="K85">
        <v>60624528.600000009</v>
      </c>
    </row>
    <row r="86" spans="1:11" x14ac:dyDescent="0.25">
      <c r="A86" s="177" t="s">
        <v>43</v>
      </c>
      <c r="B86">
        <v>41215151.800000012</v>
      </c>
      <c r="C86">
        <v>14035460.400000002</v>
      </c>
      <c r="D86">
        <v>3207167.9000000013</v>
      </c>
      <c r="E86">
        <v>13442967.499999994</v>
      </c>
      <c r="F86">
        <v>11405860.939999994</v>
      </c>
      <c r="G86">
        <v>14731779.999999998</v>
      </c>
      <c r="H86">
        <v>12311458.799999999</v>
      </c>
      <c r="I86">
        <v>6529909.6999999965</v>
      </c>
      <c r="K86">
        <v>116879757.03999999</v>
      </c>
    </row>
    <row r="87" spans="1:11" x14ac:dyDescent="0.25">
      <c r="A87" s="178">
        <v>321</v>
      </c>
      <c r="B87">
        <v>27095008.900000013</v>
      </c>
      <c r="C87">
        <v>1496478.9000000006</v>
      </c>
      <c r="D87">
        <v>135804.5</v>
      </c>
      <c r="E87">
        <v>2215031.4</v>
      </c>
      <c r="F87">
        <v>399130.09999999986</v>
      </c>
      <c r="G87">
        <v>126399.00000000001</v>
      </c>
      <c r="H87">
        <v>219658</v>
      </c>
      <c r="I87">
        <v>492433.59999999992</v>
      </c>
      <c r="K87">
        <v>32179944.400000017</v>
      </c>
    </row>
    <row r="88" spans="1:11" x14ac:dyDescent="0.25">
      <c r="A88" s="178">
        <v>322</v>
      </c>
      <c r="B88">
        <v>2578774.2999999989</v>
      </c>
      <c r="C88">
        <v>11006244.600000003</v>
      </c>
      <c r="D88">
        <v>313649.7</v>
      </c>
      <c r="E88">
        <v>2361390.7000000002</v>
      </c>
      <c r="F88">
        <v>89891.099999999991</v>
      </c>
      <c r="G88">
        <v>258530</v>
      </c>
      <c r="H88">
        <v>102314.7</v>
      </c>
      <c r="I88">
        <v>116163.79999999999</v>
      </c>
      <c r="K88">
        <v>16826958.899999999</v>
      </c>
    </row>
    <row r="89" spans="1:11" x14ac:dyDescent="0.25">
      <c r="A89" s="178">
        <v>323</v>
      </c>
      <c r="B89">
        <v>113565.5</v>
      </c>
      <c r="C89">
        <v>52197.599999999999</v>
      </c>
      <c r="D89">
        <v>2354157.8000000012</v>
      </c>
      <c r="E89">
        <v>69612.900000000009</v>
      </c>
      <c r="F89">
        <v>38201.799999999996</v>
      </c>
      <c r="G89">
        <v>305840.90000000002</v>
      </c>
      <c r="K89">
        <v>2933576.5000000009</v>
      </c>
    </row>
    <row r="90" spans="1:11" x14ac:dyDescent="0.25">
      <c r="A90" s="178">
        <v>324</v>
      </c>
      <c r="B90">
        <v>3426621.3</v>
      </c>
      <c r="C90">
        <v>618010.1</v>
      </c>
      <c r="D90">
        <v>97935.9</v>
      </c>
      <c r="E90">
        <v>7100142.0999999959</v>
      </c>
      <c r="F90">
        <v>155006.79999999999</v>
      </c>
      <c r="G90">
        <v>102074.7</v>
      </c>
      <c r="I90">
        <v>33551.699999999997</v>
      </c>
      <c r="K90">
        <v>11533342.599999994</v>
      </c>
    </row>
    <row r="91" spans="1:11" x14ac:dyDescent="0.25">
      <c r="A91" s="178">
        <v>325</v>
      </c>
      <c r="B91">
        <v>967038.6</v>
      </c>
      <c r="C91">
        <v>181428.2</v>
      </c>
      <c r="D91">
        <v>68523</v>
      </c>
      <c r="E91">
        <v>598628.70000000007</v>
      </c>
      <c r="F91">
        <v>8921446.7399999965</v>
      </c>
      <c r="G91">
        <v>880746.40000000014</v>
      </c>
      <c r="H91">
        <v>168051.1</v>
      </c>
      <c r="I91">
        <v>39592</v>
      </c>
      <c r="K91">
        <v>11825454.739999996</v>
      </c>
    </row>
    <row r="92" spans="1:11" x14ac:dyDescent="0.25">
      <c r="A92" s="178">
        <v>326</v>
      </c>
      <c r="B92">
        <v>953760.60000000033</v>
      </c>
      <c r="C92">
        <v>146464.5</v>
      </c>
      <c r="D92">
        <v>90204.800000000003</v>
      </c>
      <c r="E92">
        <v>218527.7</v>
      </c>
      <c r="F92">
        <v>641922.19999999984</v>
      </c>
      <c r="G92">
        <v>9865874.0999999978</v>
      </c>
      <c r="H92">
        <v>380220.99999999983</v>
      </c>
      <c r="I92">
        <v>159560.9</v>
      </c>
      <c r="K92">
        <v>12456535.799999999</v>
      </c>
    </row>
    <row r="93" spans="1:11" x14ac:dyDescent="0.25">
      <c r="A93" s="178">
        <v>327</v>
      </c>
      <c r="B93">
        <v>4514151.8999999994</v>
      </c>
      <c r="C93">
        <v>382732.7</v>
      </c>
      <c r="D93">
        <v>146892.20000000001</v>
      </c>
      <c r="E93">
        <v>709495.09999999974</v>
      </c>
      <c r="F93">
        <v>1160262.1999999997</v>
      </c>
      <c r="G93">
        <v>3157173.4000000004</v>
      </c>
      <c r="H93">
        <v>11419307.4</v>
      </c>
      <c r="I93">
        <v>120500.30000000002</v>
      </c>
      <c r="K93">
        <v>21610515.199999999</v>
      </c>
    </row>
    <row r="94" spans="1:11" x14ac:dyDescent="0.25">
      <c r="A94" s="178">
        <v>328</v>
      </c>
      <c r="B94">
        <v>1566230.7000000007</v>
      </c>
      <c r="C94">
        <v>151903.79999999996</v>
      </c>
      <c r="E94">
        <v>170138.89999999997</v>
      </c>
      <c r="G94">
        <v>35141.5</v>
      </c>
      <c r="H94">
        <v>21906.6</v>
      </c>
      <c r="I94">
        <v>5568107.3999999966</v>
      </c>
      <c r="K94">
        <v>7513428.8999999976</v>
      </c>
    </row>
    <row r="95" spans="1:11" x14ac:dyDescent="0.25">
      <c r="A95" s="177" t="s">
        <v>46</v>
      </c>
      <c r="B95">
        <v>1921464.9000000001</v>
      </c>
      <c r="C95">
        <v>559731.5</v>
      </c>
      <c r="D95">
        <v>115026.4</v>
      </c>
      <c r="E95">
        <v>1376661.3</v>
      </c>
      <c r="F95">
        <v>474727.6</v>
      </c>
      <c r="G95">
        <v>496416.9</v>
      </c>
      <c r="H95">
        <v>67210.100000000006</v>
      </c>
      <c r="I95">
        <v>981394</v>
      </c>
      <c r="K95">
        <v>5992632.7000000002</v>
      </c>
    </row>
    <row r="96" spans="1:11" x14ac:dyDescent="0.25">
      <c r="A96" s="178">
        <v>321</v>
      </c>
      <c r="B96">
        <v>698502</v>
      </c>
      <c r="C96">
        <v>66970.100000000006</v>
      </c>
      <c r="F96">
        <v>4386.6000000000004</v>
      </c>
      <c r="H96">
        <v>67210.100000000006</v>
      </c>
      <c r="I96">
        <v>338804.5</v>
      </c>
      <c r="K96">
        <v>1175873.2999999998</v>
      </c>
    </row>
    <row r="97" spans="1:11" x14ac:dyDescent="0.25">
      <c r="A97" s="178">
        <v>324</v>
      </c>
      <c r="B97">
        <v>942464.20000000007</v>
      </c>
      <c r="C97">
        <v>352146.5</v>
      </c>
      <c r="D97">
        <v>115026.4</v>
      </c>
      <c r="E97">
        <v>1376661.3</v>
      </c>
      <c r="F97">
        <v>20227.100000000002</v>
      </c>
      <c r="G97">
        <v>65555.299999999988</v>
      </c>
      <c r="I97">
        <v>59171.7</v>
      </c>
      <c r="K97">
        <v>2931252.5000000005</v>
      </c>
    </row>
    <row r="98" spans="1:11" x14ac:dyDescent="0.25">
      <c r="A98" s="178">
        <v>325</v>
      </c>
      <c r="B98">
        <v>136715.70000000001</v>
      </c>
      <c r="C98">
        <v>140614.9</v>
      </c>
      <c r="F98">
        <v>450113.89999999997</v>
      </c>
      <c r="G98">
        <v>430861.60000000003</v>
      </c>
      <c r="I98">
        <v>7067.3</v>
      </c>
      <c r="K98">
        <v>1165373.4000000001</v>
      </c>
    </row>
    <row r="99" spans="1:11" x14ac:dyDescent="0.25">
      <c r="A99" s="178">
        <v>328</v>
      </c>
      <c r="B99">
        <v>143783</v>
      </c>
      <c r="I99">
        <v>576350.5</v>
      </c>
      <c r="K99">
        <v>720133.5</v>
      </c>
    </row>
    <row r="100" spans="1:11" x14ac:dyDescent="0.25">
      <c r="A100" s="177" t="s">
        <v>47</v>
      </c>
      <c r="B100">
        <v>64989928.099999987</v>
      </c>
      <c r="C100">
        <v>13141265.069999998</v>
      </c>
      <c r="D100">
        <v>615081.49</v>
      </c>
      <c r="E100">
        <v>13371020.030000001</v>
      </c>
      <c r="F100">
        <v>11366317.349999998</v>
      </c>
      <c r="G100">
        <v>8047344.2100000009</v>
      </c>
      <c r="H100">
        <v>26903190.220000003</v>
      </c>
      <c r="I100">
        <v>12953760.090000002</v>
      </c>
      <c r="K100">
        <v>151387906.56</v>
      </c>
    </row>
    <row r="101" spans="1:11" x14ac:dyDescent="0.25">
      <c r="A101" s="178">
        <v>321</v>
      </c>
      <c r="B101">
        <v>60511163.029999986</v>
      </c>
      <c r="C101">
        <v>692731.66</v>
      </c>
      <c r="D101">
        <v>61480</v>
      </c>
      <c r="E101">
        <v>3232896.0300000003</v>
      </c>
      <c r="F101">
        <v>233563.33000000002</v>
      </c>
      <c r="G101">
        <v>38333.300000000003</v>
      </c>
      <c r="H101">
        <v>180251.82</v>
      </c>
      <c r="I101">
        <v>659690.88</v>
      </c>
      <c r="K101">
        <v>65610110.049999982</v>
      </c>
    </row>
    <row r="102" spans="1:11" x14ac:dyDescent="0.25">
      <c r="A102" s="178">
        <v>322</v>
      </c>
      <c r="B102">
        <v>969394.13000000012</v>
      </c>
      <c r="C102">
        <v>11041090.229999999</v>
      </c>
      <c r="D102">
        <v>610.40000000000009</v>
      </c>
      <c r="E102">
        <v>592215.79</v>
      </c>
      <c r="F102">
        <v>1596.8</v>
      </c>
      <c r="G102">
        <v>416.5</v>
      </c>
      <c r="I102">
        <v>1220.8000000000002</v>
      </c>
      <c r="K102">
        <v>12606544.650000002</v>
      </c>
    </row>
    <row r="103" spans="1:11" x14ac:dyDescent="0.25">
      <c r="A103" s="178">
        <v>323</v>
      </c>
      <c r="B103">
        <v>373</v>
      </c>
      <c r="C103">
        <v>395.5</v>
      </c>
      <c r="D103">
        <v>447546.80000000005</v>
      </c>
      <c r="F103">
        <v>91525.900000000009</v>
      </c>
      <c r="G103">
        <v>2160.1999999999998</v>
      </c>
      <c r="K103">
        <v>542001.4</v>
      </c>
    </row>
    <row r="104" spans="1:11" x14ac:dyDescent="0.25">
      <c r="A104" s="178">
        <v>324</v>
      </c>
      <c r="B104">
        <v>566543.11000000022</v>
      </c>
      <c r="C104">
        <v>1312225.73</v>
      </c>
      <c r="D104">
        <v>33352.339999999997</v>
      </c>
      <c r="E104">
        <v>9350762.8400000017</v>
      </c>
      <c r="F104">
        <v>181419.64</v>
      </c>
      <c r="G104">
        <v>130.80000000000001</v>
      </c>
      <c r="K104">
        <v>11444434.460000003</v>
      </c>
    </row>
    <row r="105" spans="1:11" x14ac:dyDescent="0.25">
      <c r="A105" s="178">
        <v>325</v>
      </c>
      <c r="B105">
        <v>273717.32999999996</v>
      </c>
      <c r="C105">
        <v>1180.46</v>
      </c>
      <c r="D105">
        <v>9921.94</v>
      </c>
      <c r="E105">
        <v>70764.599999999991</v>
      </c>
      <c r="F105">
        <v>8907523.5399999991</v>
      </c>
      <c r="G105">
        <v>243735.31999999998</v>
      </c>
      <c r="H105">
        <v>27782.240000000002</v>
      </c>
      <c r="K105">
        <v>9534625.4299999997</v>
      </c>
    </row>
    <row r="106" spans="1:11" x14ac:dyDescent="0.25">
      <c r="A106" s="178">
        <v>326</v>
      </c>
      <c r="B106">
        <v>56521.89</v>
      </c>
      <c r="C106">
        <v>10118.859999999999</v>
      </c>
      <c r="D106">
        <v>44590.23</v>
      </c>
      <c r="E106">
        <v>17668.580000000002</v>
      </c>
      <c r="F106">
        <v>584027.35999999987</v>
      </c>
      <c r="G106">
        <v>7331474.7500000009</v>
      </c>
      <c r="H106">
        <v>168284.49</v>
      </c>
      <c r="I106">
        <v>559.5</v>
      </c>
      <c r="K106">
        <v>8213245.6600000011</v>
      </c>
    </row>
    <row r="107" spans="1:11" x14ac:dyDescent="0.25">
      <c r="A107" s="178">
        <v>327</v>
      </c>
      <c r="B107">
        <v>1299039.6899999997</v>
      </c>
      <c r="C107">
        <v>10775.04</v>
      </c>
      <c r="D107">
        <v>6468.68</v>
      </c>
      <c r="E107">
        <v>44873.59</v>
      </c>
      <c r="F107">
        <v>1325915.5000000002</v>
      </c>
      <c r="G107">
        <v>403665.21</v>
      </c>
      <c r="H107">
        <v>26491207.590000004</v>
      </c>
      <c r="I107">
        <v>89374.640000000014</v>
      </c>
      <c r="K107">
        <v>29671319.940000005</v>
      </c>
    </row>
    <row r="108" spans="1:11" x14ac:dyDescent="0.25">
      <c r="A108" s="178">
        <v>328</v>
      </c>
      <c r="B108">
        <v>1313175.9199999997</v>
      </c>
      <c r="C108">
        <v>72747.59</v>
      </c>
      <c r="D108">
        <v>11111.1</v>
      </c>
      <c r="E108">
        <v>61838.6</v>
      </c>
      <c r="F108">
        <v>40745.279999999999</v>
      </c>
      <c r="G108">
        <v>27428.130000000005</v>
      </c>
      <c r="H108">
        <v>35664.080000000002</v>
      </c>
      <c r="I108">
        <v>12202914.270000001</v>
      </c>
      <c r="K108">
        <v>13765624.970000003</v>
      </c>
    </row>
    <row r="109" spans="1:11" x14ac:dyDescent="0.25">
      <c r="A109" s="177" t="s">
        <v>48</v>
      </c>
      <c r="B109">
        <v>14024643.299999997</v>
      </c>
      <c r="C109">
        <v>5532831.2999999998</v>
      </c>
      <c r="D109">
        <v>949027.60000000009</v>
      </c>
      <c r="E109">
        <v>4653157.1000000006</v>
      </c>
      <c r="F109">
        <v>5904616.8999999994</v>
      </c>
      <c r="G109">
        <v>4798960.8999999985</v>
      </c>
      <c r="H109">
        <v>2936192.2</v>
      </c>
      <c r="I109">
        <v>2227950.7000000002</v>
      </c>
      <c r="K109">
        <v>41027380</v>
      </c>
    </row>
    <row r="110" spans="1:11" x14ac:dyDescent="0.25">
      <c r="A110" s="178">
        <v>321</v>
      </c>
      <c r="B110">
        <v>5150259.299999998</v>
      </c>
      <c r="C110">
        <v>950402.60000000033</v>
      </c>
      <c r="D110">
        <v>110127.6</v>
      </c>
      <c r="E110">
        <v>1127089.0000000002</v>
      </c>
      <c r="F110">
        <v>889706.9</v>
      </c>
      <c r="G110">
        <v>448943.09999999992</v>
      </c>
      <c r="H110">
        <v>315310.09999999992</v>
      </c>
      <c r="I110">
        <v>421386.39999999997</v>
      </c>
      <c r="K110">
        <v>9413224.9999999981</v>
      </c>
    </row>
    <row r="111" spans="1:11" x14ac:dyDescent="0.25">
      <c r="A111" s="178">
        <v>322</v>
      </c>
      <c r="B111">
        <v>1893790.1</v>
      </c>
      <c r="C111">
        <v>2045176.7999999996</v>
      </c>
      <c r="D111">
        <v>98968.3</v>
      </c>
      <c r="E111">
        <v>710527.60000000009</v>
      </c>
      <c r="F111">
        <v>447050.4</v>
      </c>
      <c r="G111">
        <v>232018.59999999995</v>
      </c>
      <c r="H111">
        <v>108736.8</v>
      </c>
      <c r="I111">
        <v>337210.60000000003</v>
      </c>
      <c r="K111">
        <v>5873479.1999999983</v>
      </c>
    </row>
    <row r="112" spans="1:11" x14ac:dyDescent="0.25">
      <c r="A112" s="178">
        <v>323</v>
      </c>
      <c r="B112">
        <v>434756.09999999992</v>
      </c>
      <c r="C112">
        <v>195342.1</v>
      </c>
      <c r="D112">
        <v>150201.70000000001</v>
      </c>
      <c r="E112">
        <v>130356.3</v>
      </c>
      <c r="F112">
        <v>164956.20000000001</v>
      </c>
      <c r="G112">
        <v>263021.2</v>
      </c>
      <c r="H112">
        <v>84531.299999999988</v>
      </c>
      <c r="I112">
        <v>94824.7</v>
      </c>
      <c r="K112">
        <v>1517989.5999999999</v>
      </c>
    </row>
    <row r="113" spans="1:11" x14ac:dyDescent="0.25">
      <c r="A113" s="178">
        <v>324</v>
      </c>
      <c r="B113">
        <v>1351662.1000000003</v>
      </c>
      <c r="C113">
        <v>560405.9</v>
      </c>
      <c r="D113">
        <v>100040.6</v>
      </c>
      <c r="E113">
        <v>1192742.2000000002</v>
      </c>
      <c r="F113">
        <v>107204.20000000001</v>
      </c>
      <c r="G113">
        <v>54464.1</v>
      </c>
      <c r="H113">
        <v>36927.1</v>
      </c>
      <c r="I113">
        <v>109586.1</v>
      </c>
      <c r="K113">
        <v>3513032.3000000012</v>
      </c>
    </row>
    <row r="114" spans="1:11" x14ac:dyDescent="0.25">
      <c r="A114" s="178">
        <v>325</v>
      </c>
      <c r="B114">
        <v>909828.29999999993</v>
      </c>
      <c r="C114">
        <v>379231.5</v>
      </c>
      <c r="D114">
        <v>101473.5</v>
      </c>
      <c r="E114">
        <v>433820.89999999997</v>
      </c>
      <c r="F114">
        <v>2472895.3000000003</v>
      </c>
      <c r="G114">
        <v>594450.29999999993</v>
      </c>
      <c r="H114">
        <v>350022.39999999997</v>
      </c>
      <c r="I114">
        <v>211469.40000000002</v>
      </c>
      <c r="K114">
        <v>5453191.6000000006</v>
      </c>
    </row>
    <row r="115" spans="1:11" x14ac:dyDescent="0.25">
      <c r="A115" s="178">
        <v>326</v>
      </c>
      <c r="B115">
        <v>984509.50000000035</v>
      </c>
      <c r="C115">
        <v>504912.89999999997</v>
      </c>
      <c r="D115">
        <v>181038.80000000002</v>
      </c>
      <c r="E115">
        <v>336676.59999999992</v>
      </c>
      <c r="F115">
        <v>787778.00000000023</v>
      </c>
      <c r="G115">
        <v>2389921.2999999993</v>
      </c>
      <c r="H115">
        <v>409051</v>
      </c>
      <c r="I115">
        <v>163282.30000000002</v>
      </c>
      <c r="K115">
        <v>5757170.3999999994</v>
      </c>
    </row>
    <row r="116" spans="1:11" x14ac:dyDescent="0.25">
      <c r="A116" s="178">
        <v>327</v>
      </c>
      <c r="B116">
        <v>1011842.1</v>
      </c>
      <c r="C116">
        <v>465658.29999999993</v>
      </c>
      <c r="D116">
        <v>90843.5</v>
      </c>
      <c r="E116">
        <v>322019.29999999993</v>
      </c>
      <c r="F116">
        <v>540383.6</v>
      </c>
      <c r="G116">
        <v>687073.70000000007</v>
      </c>
      <c r="H116">
        <v>1494382.0000000002</v>
      </c>
      <c r="I116">
        <v>171704.2</v>
      </c>
      <c r="K116">
        <v>4783906.7</v>
      </c>
    </row>
    <row r="117" spans="1:11" x14ac:dyDescent="0.25">
      <c r="A117" s="178">
        <v>328</v>
      </c>
      <c r="B117">
        <v>2287995.7999999998</v>
      </c>
      <c r="C117">
        <v>431701.19999999995</v>
      </c>
      <c r="D117">
        <v>116333.60000000002</v>
      </c>
      <c r="E117">
        <v>399925.19999999995</v>
      </c>
      <c r="F117">
        <v>494642.3</v>
      </c>
      <c r="G117">
        <v>129068.59999999999</v>
      </c>
      <c r="H117">
        <v>137231.5</v>
      </c>
      <c r="I117">
        <v>718487.00000000023</v>
      </c>
      <c r="K117">
        <v>4715385.2</v>
      </c>
    </row>
    <row r="118" spans="1:11" x14ac:dyDescent="0.25">
      <c r="A118" s="177" t="s">
        <v>450</v>
      </c>
      <c r="B118">
        <v>429456425.41534573</v>
      </c>
      <c r="C118">
        <v>150367964.20501003</v>
      </c>
      <c r="D118">
        <v>42664948.894772202</v>
      </c>
      <c r="E118">
        <v>134256027.93587089</v>
      </c>
      <c r="F118">
        <v>130590871.9114608</v>
      </c>
      <c r="G118">
        <v>142253551.46381667</v>
      </c>
      <c r="H118">
        <v>143394846.78302056</v>
      </c>
      <c r="I118">
        <v>85672537.955003783</v>
      </c>
      <c r="K118">
        <v>1258657174.564301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29"/>
  <sheetViews>
    <sheetView workbookViewId="0">
      <selection sqref="A1:XFD89"/>
    </sheetView>
  </sheetViews>
  <sheetFormatPr defaultRowHeight="15" outlineLevelRow="1" x14ac:dyDescent="0.25"/>
  <cols>
    <col min="1" max="1" width="7.42578125" style="177" customWidth="1"/>
    <col min="2" max="2" width="6.85546875" bestFit="1" customWidth="1"/>
    <col min="3" max="3" width="28.42578125" customWidth="1"/>
    <col min="4" max="4" width="15.140625" customWidth="1"/>
    <col min="5" max="5" width="13.7109375" bestFit="1" customWidth="1"/>
    <col min="6" max="6" width="13.42578125" customWidth="1"/>
    <col min="7" max="9" width="10.140625" bestFit="1" customWidth="1"/>
    <col min="10" max="10" width="9.140625" bestFit="1" customWidth="1"/>
    <col min="11" max="12" width="10.140625" bestFit="1" customWidth="1"/>
    <col min="13" max="13" width="13.7109375" style="194" bestFit="1" customWidth="1"/>
    <col min="14" max="14" width="17.28515625" customWidth="1"/>
    <col min="15" max="15" width="14.42578125" customWidth="1"/>
    <col min="16" max="16" width="14.85546875" customWidth="1"/>
    <col min="17" max="17" width="14.28515625" customWidth="1"/>
  </cols>
  <sheetData>
    <row r="1" spans="1:17" ht="31.5" x14ac:dyDescent="0.25">
      <c r="A1" s="204" t="s">
        <v>482</v>
      </c>
      <c r="B1" s="205" t="s">
        <v>24</v>
      </c>
      <c r="C1" s="205" t="s">
        <v>29</v>
      </c>
      <c r="D1" s="205" t="s">
        <v>483</v>
      </c>
      <c r="E1" s="206" t="s">
        <v>22</v>
      </c>
      <c r="F1" s="206" t="s">
        <v>20</v>
      </c>
      <c r="G1" s="206" t="s">
        <v>18</v>
      </c>
      <c r="H1" s="206" t="s">
        <v>16</v>
      </c>
      <c r="I1" s="206" t="s">
        <v>14</v>
      </c>
      <c r="J1" s="206" t="s">
        <v>12</v>
      </c>
      <c r="K1" s="206" t="s">
        <v>10</v>
      </c>
      <c r="L1" s="206" t="s">
        <v>8</v>
      </c>
      <c r="M1" s="194" t="s">
        <v>499</v>
      </c>
      <c r="N1" s="226" t="s">
        <v>495</v>
      </c>
      <c r="O1" s="226" t="s">
        <v>496</v>
      </c>
      <c r="P1" s="227" t="s">
        <v>497</v>
      </c>
      <c r="Q1" s="228" t="s">
        <v>498</v>
      </c>
    </row>
    <row r="2" spans="1:17" ht="35.1" customHeight="1" outlineLevel="1" x14ac:dyDescent="0.25">
      <c r="A2" s="221" t="s">
        <v>494</v>
      </c>
      <c r="B2" s="222" t="s">
        <v>22</v>
      </c>
      <c r="C2" s="223" t="s">
        <v>21</v>
      </c>
      <c r="D2" s="224" t="e">
        <f>SUMIFS(#REF!,#REF!,$B2)</f>
        <v>#REF!</v>
      </c>
      <c r="E2" s="224" t="e">
        <f>SUMIFS(#REF!,#REF!,$B2)</f>
        <v>#REF!</v>
      </c>
      <c r="F2" s="224" t="e">
        <f>SUMIFS(#REF!,#REF!,$B2)</f>
        <v>#REF!</v>
      </c>
      <c r="G2" s="224" t="e">
        <f>SUMIFS(#REF!,#REF!,$B2)</f>
        <v>#REF!</v>
      </c>
      <c r="H2" s="224" t="e">
        <f>SUMIFS(#REF!,#REF!,$B2)</f>
        <v>#REF!</v>
      </c>
      <c r="I2" s="224" t="e">
        <f>SUMIFS(#REF!,#REF!,$B2)</f>
        <v>#REF!</v>
      </c>
      <c r="J2" s="224" t="e">
        <f>SUMIFS(#REF!,#REF!,$B2)</f>
        <v>#REF!</v>
      </c>
      <c r="K2" s="224" t="e">
        <f>SUMIFS(#REF!,#REF!,$B2)</f>
        <v>#REF!</v>
      </c>
      <c r="L2" s="224" t="e">
        <f>SUMIFS(#REF!,#REF!,$B2)</f>
        <v>#REF!</v>
      </c>
      <c r="M2" s="220" t="e">
        <f t="shared" ref="M2:M25" si="0">SUM(E2:L2)-D2</f>
        <v>#REF!</v>
      </c>
      <c r="N2" s="96" t="e">
        <f t="shared" ref="N2:N33" si="1">IF($B2=E$1,E2,0)+IF($B2=F$1,F2,0)+IF($B2=G$1,G2,0)+IF($B2=H$1,H2,0)+IF($B2=I$1,I2,0)+IF($B2=J$1,J2,0)+IF($B2=K$1,K2,0)+IF($B2=L$1,L2,0)</f>
        <v>#REF!</v>
      </c>
      <c r="O2" s="96" t="e">
        <f t="shared" ref="O2:O33" si="2">IF($B2=E$1,SUMIFS(E:E,$A:$A,$A2),0)+IF($B2=F$1,SUMIFS(F:F,$A:$A,$A2),0)+IF($B2=G$1,SUMIFS(G:G,$A:$A,$A2),0)+IF($B2=H$1,SUMIFS(H:H,$A:$A,$A2),0)+IF($B2=I$1,SUMIFS(I:I,$A:$A,$A2),0)+IF($B2=J$1,SUMIFS(J:J,$A:$A,$A2),0)+IF($B2=K$1,SUMIFS(K:K,$A:$A,$A2),0)+IF($B2=L$1,SUMIFS(L:L,$A:$A,$A2),0)</f>
        <v>#REF!</v>
      </c>
      <c r="P2" s="229" t="e">
        <f t="shared" ref="P2:P33" si="3">+D2-N2</f>
        <v>#REF!</v>
      </c>
      <c r="Q2" s="229" t="e">
        <f>+O2-N2</f>
        <v>#REF!</v>
      </c>
    </row>
    <row r="3" spans="1:17" ht="15.75" outlineLevel="1" x14ac:dyDescent="0.25">
      <c r="A3" s="221" t="s">
        <v>494</v>
      </c>
      <c r="B3" s="222" t="s">
        <v>20</v>
      </c>
      <c r="C3" s="225" t="s">
        <v>19</v>
      </c>
      <c r="D3" s="224" t="e">
        <f>SUMIFS(#REF!,#REF!,$B3)</f>
        <v>#REF!</v>
      </c>
      <c r="E3" s="224" t="e">
        <f>SUMIFS(#REF!,#REF!,$B3)</f>
        <v>#REF!</v>
      </c>
      <c r="F3" s="224" t="e">
        <f>SUMIFS(#REF!,#REF!,$B3)</f>
        <v>#REF!</v>
      </c>
      <c r="G3" s="224" t="e">
        <f>SUMIFS(#REF!,#REF!,$B3)</f>
        <v>#REF!</v>
      </c>
      <c r="H3" s="224" t="e">
        <f>SUMIFS(#REF!,#REF!,$B3)</f>
        <v>#REF!</v>
      </c>
      <c r="I3" s="224" t="e">
        <f>SUMIFS(#REF!,#REF!,$B3)</f>
        <v>#REF!</v>
      </c>
      <c r="J3" s="224" t="e">
        <f>SUMIFS(#REF!,#REF!,$B3)</f>
        <v>#REF!</v>
      </c>
      <c r="K3" s="224" t="e">
        <f>SUMIFS(#REF!,#REF!,$B3)</f>
        <v>#REF!</v>
      </c>
      <c r="L3" s="224" t="e">
        <f>SUMIFS(#REF!,#REF!,$B3)</f>
        <v>#REF!</v>
      </c>
      <c r="M3" s="220" t="e">
        <f t="shared" si="0"/>
        <v>#REF!</v>
      </c>
      <c r="N3" s="96" t="e">
        <f t="shared" si="1"/>
        <v>#REF!</v>
      </c>
      <c r="O3" s="96" t="e">
        <f t="shared" si="2"/>
        <v>#REF!</v>
      </c>
      <c r="P3" s="229" t="e">
        <f t="shared" si="3"/>
        <v>#REF!</v>
      </c>
      <c r="Q3" s="229" t="e">
        <f t="shared" ref="Q3:Q66" si="4">+O3-N3</f>
        <v>#REF!</v>
      </c>
    </row>
    <row r="4" spans="1:17" ht="15.75" outlineLevel="1" x14ac:dyDescent="0.25">
      <c r="A4" s="221" t="s">
        <v>494</v>
      </c>
      <c r="B4" s="222" t="s">
        <v>18</v>
      </c>
      <c r="C4" s="225" t="s">
        <v>17</v>
      </c>
      <c r="D4" s="224" t="e">
        <f>SUMIFS(#REF!,#REF!,$B4)</f>
        <v>#REF!</v>
      </c>
      <c r="E4" s="224" t="e">
        <f>SUMIFS(#REF!,#REF!,$B4)</f>
        <v>#REF!</v>
      </c>
      <c r="F4" s="224" t="e">
        <f>SUMIFS(#REF!,#REF!,$B4)</f>
        <v>#REF!</v>
      </c>
      <c r="G4" s="224" t="e">
        <f>SUMIFS(#REF!,#REF!,$B4)</f>
        <v>#REF!</v>
      </c>
      <c r="H4" s="224" t="e">
        <f>SUMIFS(#REF!,#REF!,$B4)</f>
        <v>#REF!</v>
      </c>
      <c r="I4" s="224" t="e">
        <f>SUMIFS(#REF!,#REF!,$B4)</f>
        <v>#REF!</v>
      </c>
      <c r="J4" s="224" t="e">
        <f>SUMIFS(#REF!,#REF!,$B4)</f>
        <v>#REF!</v>
      </c>
      <c r="K4" s="224" t="e">
        <f>SUMIFS(#REF!,#REF!,$B4)</f>
        <v>#REF!</v>
      </c>
      <c r="L4" s="224" t="e">
        <f>SUMIFS(#REF!,#REF!,$B4)</f>
        <v>#REF!</v>
      </c>
      <c r="M4" s="220" t="e">
        <f t="shared" si="0"/>
        <v>#REF!</v>
      </c>
      <c r="N4" s="96" t="e">
        <f t="shared" si="1"/>
        <v>#REF!</v>
      </c>
      <c r="O4" s="96" t="e">
        <f t="shared" si="2"/>
        <v>#REF!</v>
      </c>
      <c r="P4" s="229" t="e">
        <f t="shared" si="3"/>
        <v>#REF!</v>
      </c>
      <c r="Q4" s="229" t="e">
        <f t="shared" si="4"/>
        <v>#REF!</v>
      </c>
    </row>
    <row r="5" spans="1:17" ht="15.75" outlineLevel="1" x14ac:dyDescent="0.25">
      <c r="A5" s="221" t="s">
        <v>494</v>
      </c>
      <c r="B5" s="222" t="s">
        <v>16</v>
      </c>
      <c r="C5" s="225" t="s">
        <v>15</v>
      </c>
      <c r="D5" s="224" t="e">
        <f>SUMIFS(#REF!,#REF!,$B5)</f>
        <v>#REF!</v>
      </c>
      <c r="E5" s="224" t="e">
        <f>SUMIFS(#REF!,#REF!,$B5)</f>
        <v>#REF!</v>
      </c>
      <c r="F5" s="224" t="e">
        <f>SUMIFS(#REF!,#REF!,$B5)</f>
        <v>#REF!</v>
      </c>
      <c r="G5" s="224" t="e">
        <f>SUMIFS(#REF!,#REF!,$B5)</f>
        <v>#REF!</v>
      </c>
      <c r="H5" s="224" t="e">
        <f>SUMIFS(#REF!,#REF!,$B5)</f>
        <v>#REF!</v>
      </c>
      <c r="I5" s="224" t="e">
        <f>SUMIFS(#REF!,#REF!,$B5)</f>
        <v>#REF!</v>
      </c>
      <c r="J5" s="224" t="e">
        <f>SUMIFS(#REF!,#REF!,$B5)</f>
        <v>#REF!</v>
      </c>
      <c r="K5" s="224" t="e">
        <f>SUMIFS(#REF!,#REF!,$B5)</f>
        <v>#REF!</v>
      </c>
      <c r="L5" s="224" t="e">
        <f>SUMIFS(#REF!,#REF!,$B5)</f>
        <v>#REF!</v>
      </c>
      <c r="M5" s="220" t="e">
        <f t="shared" si="0"/>
        <v>#REF!</v>
      </c>
      <c r="N5" s="96" t="e">
        <f t="shared" si="1"/>
        <v>#REF!</v>
      </c>
      <c r="O5" s="96" t="e">
        <f t="shared" si="2"/>
        <v>#REF!</v>
      </c>
      <c r="P5" s="229" t="e">
        <f t="shared" si="3"/>
        <v>#REF!</v>
      </c>
      <c r="Q5" s="229" t="e">
        <f t="shared" si="4"/>
        <v>#REF!</v>
      </c>
    </row>
    <row r="6" spans="1:17" ht="15.75" outlineLevel="1" x14ac:dyDescent="0.25">
      <c r="A6" s="221" t="s">
        <v>494</v>
      </c>
      <c r="B6" s="222" t="s">
        <v>14</v>
      </c>
      <c r="C6" s="225" t="s">
        <v>13</v>
      </c>
      <c r="D6" s="224" t="e">
        <f>SUMIFS(#REF!,#REF!,$B6)</f>
        <v>#REF!</v>
      </c>
      <c r="E6" s="224" t="e">
        <f>SUMIFS(#REF!,#REF!,$B6)</f>
        <v>#REF!</v>
      </c>
      <c r="F6" s="224" t="e">
        <f>SUMIFS(#REF!,#REF!,$B6)</f>
        <v>#REF!</v>
      </c>
      <c r="G6" s="224" t="e">
        <f>SUMIFS(#REF!,#REF!,$B6)</f>
        <v>#REF!</v>
      </c>
      <c r="H6" s="224" t="e">
        <f>SUMIFS(#REF!,#REF!,$B6)</f>
        <v>#REF!</v>
      </c>
      <c r="I6" s="224" t="e">
        <f>SUMIFS(#REF!,#REF!,$B6)</f>
        <v>#REF!</v>
      </c>
      <c r="J6" s="224" t="e">
        <f>SUMIFS(#REF!,#REF!,$B6)</f>
        <v>#REF!</v>
      </c>
      <c r="K6" s="224" t="e">
        <f>SUMIFS(#REF!,#REF!,$B6)</f>
        <v>#REF!</v>
      </c>
      <c r="L6" s="224" t="e">
        <f>SUMIFS(#REF!,#REF!,$B6)</f>
        <v>#REF!</v>
      </c>
      <c r="M6" s="220" t="e">
        <f t="shared" si="0"/>
        <v>#REF!</v>
      </c>
      <c r="N6" s="96" t="e">
        <f t="shared" si="1"/>
        <v>#REF!</v>
      </c>
      <c r="O6" s="96" t="e">
        <f t="shared" si="2"/>
        <v>#REF!</v>
      </c>
      <c r="P6" s="229" t="e">
        <f t="shared" si="3"/>
        <v>#REF!</v>
      </c>
      <c r="Q6" s="229" t="e">
        <f t="shared" si="4"/>
        <v>#REF!</v>
      </c>
    </row>
    <row r="7" spans="1:17" ht="15.75" outlineLevel="1" x14ac:dyDescent="0.25">
      <c r="A7" s="221" t="s">
        <v>494</v>
      </c>
      <c r="B7" s="222" t="s">
        <v>12</v>
      </c>
      <c r="C7" s="225" t="s">
        <v>11</v>
      </c>
      <c r="D7" s="224" t="e">
        <f>SUMIFS(#REF!,#REF!,$B7)</f>
        <v>#REF!</v>
      </c>
      <c r="E7" s="224" t="e">
        <f>SUMIFS(#REF!,#REF!,$B7)</f>
        <v>#REF!</v>
      </c>
      <c r="F7" s="224" t="e">
        <f>SUMIFS(#REF!,#REF!,$B7)</f>
        <v>#REF!</v>
      </c>
      <c r="G7" s="224" t="e">
        <f>SUMIFS(#REF!,#REF!,$B7)</f>
        <v>#REF!</v>
      </c>
      <c r="H7" s="224" t="e">
        <f>SUMIFS(#REF!,#REF!,$B7)</f>
        <v>#REF!</v>
      </c>
      <c r="I7" s="224" t="e">
        <f>SUMIFS(#REF!,#REF!,$B7)</f>
        <v>#REF!</v>
      </c>
      <c r="J7" s="224" t="e">
        <f>SUMIFS(#REF!,#REF!,$B7)</f>
        <v>#REF!</v>
      </c>
      <c r="K7" s="224" t="e">
        <f>SUMIFS(#REF!,#REF!,$B7)</f>
        <v>#REF!</v>
      </c>
      <c r="L7" s="224" t="e">
        <f>SUMIFS(#REF!,#REF!,$B7)</f>
        <v>#REF!</v>
      </c>
      <c r="M7" s="220" t="e">
        <f t="shared" si="0"/>
        <v>#REF!</v>
      </c>
      <c r="N7" s="96" t="e">
        <f t="shared" si="1"/>
        <v>#REF!</v>
      </c>
      <c r="O7" s="96" t="e">
        <f t="shared" si="2"/>
        <v>#REF!</v>
      </c>
      <c r="P7" s="229" t="e">
        <f t="shared" si="3"/>
        <v>#REF!</v>
      </c>
      <c r="Q7" s="229" t="e">
        <f t="shared" si="4"/>
        <v>#REF!</v>
      </c>
    </row>
    <row r="8" spans="1:17" ht="15.75" outlineLevel="1" x14ac:dyDescent="0.25">
      <c r="A8" s="221" t="s">
        <v>494</v>
      </c>
      <c r="B8" s="222" t="s">
        <v>10</v>
      </c>
      <c r="C8" s="225" t="s">
        <v>9</v>
      </c>
      <c r="D8" s="224" t="e">
        <f>SUMIFS(#REF!,#REF!,$B8)</f>
        <v>#REF!</v>
      </c>
      <c r="E8" s="224" t="e">
        <f>SUMIFS(#REF!,#REF!,$B8)</f>
        <v>#REF!</v>
      </c>
      <c r="F8" s="224" t="e">
        <f>SUMIFS(#REF!,#REF!,$B8)</f>
        <v>#REF!</v>
      </c>
      <c r="G8" s="224" t="e">
        <f>SUMIFS(#REF!,#REF!,$B8)</f>
        <v>#REF!</v>
      </c>
      <c r="H8" s="224" t="e">
        <f>SUMIFS(#REF!,#REF!,$B8)</f>
        <v>#REF!</v>
      </c>
      <c r="I8" s="224" t="e">
        <f>SUMIFS(#REF!,#REF!,$B8)</f>
        <v>#REF!</v>
      </c>
      <c r="J8" s="224" t="e">
        <f>SUMIFS(#REF!,#REF!,$B8)</f>
        <v>#REF!</v>
      </c>
      <c r="K8" s="224" t="e">
        <f>SUMIFS(#REF!,#REF!,$B8)</f>
        <v>#REF!</v>
      </c>
      <c r="L8" s="224" t="e">
        <f>SUMIFS(#REF!,#REF!,$B8)</f>
        <v>#REF!</v>
      </c>
      <c r="M8" s="220" t="e">
        <f t="shared" si="0"/>
        <v>#REF!</v>
      </c>
      <c r="N8" s="96" t="e">
        <f t="shared" si="1"/>
        <v>#REF!</v>
      </c>
      <c r="O8" s="96" t="e">
        <f t="shared" si="2"/>
        <v>#REF!</v>
      </c>
      <c r="P8" s="229" t="e">
        <f t="shared" si="3"/>
        <v>#REF!</v>
      </c>
      <c r="Q8" s="229" t="e">
        <f t="shared" si="4"/>
        <v>#REF!</v>
      </c>
    </row>
    <row r="9" spans="1:17" ht="15.75" outlineLevel="1" x14ac:dyDescent="0.25">
      <c r="A9" s="221" t="s">
        <v>494</v>
      </c>
      <c r="B9" s="222" t="s">
        <v>8</v>
      </c>
      <c r="C9" s="225" t="s">
        <v>7</v>
      </c>
      <c r="D9" s="224" t="e">
        <f>SUMIFS(#REF!,#REF!,$B9)</f>
        <v>#REF!</v>
      </c>
      <c r="E9" s="224" t="e">
        <f>SUMIFS(#REF!,#REF!,$B9)</f>
        <v>#REF!</v>
      </c>
      <c r="F9" s="224" t="e">
        <f>SUMIFS(#REF!,#REF!,$B9)</f>
        <v>#REF!</v>
      </c>
      <c r="G9" s="224" t="e">
        <f>SUMIFS(#REF!,#REF!,$B9)</f>
        <v>#REF!</v>
      </c>
      <c r="H9" s="224" t="e">
        <f>SUMIFS(#REF!,#REF!,$B9)</f>
        <v>#REF!</v>
      </c>
      <c r="I9" s="224" t="e">
        <f>SUMIFS(#REF!,#REF!,$B9)</f>
        <v>#REF!</v>
      </c>
      <c r="J9" s="224" t="e">
        <f>SUMIFS(#REF!,#REF!,$B9)</f>
        <v>#REF!</v>
      </c>
      <c r="K9" s="224" t="e">
        <f>SUMIFS(#REF!,#REF!,$B9)</f>
        <v>#REF!</v>
      </c>
      <c r="L9" s="224" t="e">
        <f>SUMIFS(#REF!,#REF!,$B9)</f>
        <v>#REF!</v>
      </c>
      <c r="M9" s="220" t="e">
        <f t="shared" si="0"/>
        <v>#REF!</v>
      </c>
      <c r="N9" s="96" t="e">
        <f t="shared" si="1"/>
        <v>#REF!</v>
      </c>
      <c r="O9" s="96" t="e">
        <f t="shared" si="2"/>
        <v>#REF!</v>
      </c>
      <c r="P9" s="229" t="e">
        <f t="shared" si="3"/>
        <v>#REF!</v>
      </c>
      <c r="Q9" s="229" t="e">
        <f t="shared" si="4"/>
        <v>#REF!</v>
      </c>
    </row>
    <row r="10" spans="1:17" ht="35.1" customHeight="1" outlineLevel="1" x14ac:dyDescent="0.25">
      <c r="A10" s="215" t="s">
        <v>143</v>
      </c>
      <c r="B10" s="216" t="s">
        <v>22</v>
      </c>
      <c r="C10" s="217" t="s">
        <v>21</v>
      </c>
      <c r="D10" s="218" t="e">
        <f>SUMIFS(#REF!,#REF!,$B10)</f>
        <v>#REF!</v>
      </c>
      <c r="E10" s="218" t="e">
        <f>SUMIFS(#REF!,#REF!,$B10)</f>
        <v>#REF!</v>
      </c>
      <c r="F10" s="218" t="e">
        <f>SUMIFS(#REF!,#REF!,$B10)</f>
        <v>#REF!</v>
      </c>
      <c r="G10" s="218" t="e">
        <f>SUMIFS(#REF!,#REF!,$B10)</f>
        <v>#REF!</v>
      </c>
      <c r="H10" s="218" t="e">
        <f>SUMIFS(#REF!,#REF!,$B10)</f>
        <v>#REF!</v>
      </c>
      <c r="I10" s="218" t="e">
        <f>SUMIFS(#REF!,#REF!,$B10)</f>
        <v>#REF!</v>
      </c>
      <c r="J10" s="218" t="e">
        <f>SUMIFS(#REF!,#REF!,$B10)</f>
        <v>#REF!</v>
      </c>
      <c r="K10" s="218" t="e">
        <f>SUMIFS(#REF!,#REF!,$B10)</f>
        <v>#REF!</v>
      </c>
      <c r="L10" s="218" t="e">
        <f>SUMIFS(#REF!,#REF!,$B10)</f>
        <v>#REF!</v>
      </c>
      <c r="M10" s="220" t="e">
        <f t="shared" si="0"/>
        <v>#REF!</v>
      </c>
      <c r="N10" s="96" t="e">
        <f t="shared" si="1"/>
        <v>#REF!</v>
      </c>
      <c r="O10" s="96" t="e">
        <f t="shared" si="2"/>
        <v>#REF!</v>
      </c>
      <c r="P10" s="229" t="e">
        <f t="shared" si="3"/>
        <v>#REF!</v>
      </c>
      <c r="Q10" s="229" t="e">
        <f t="shared" si="4"/>
        <v>#REF!</v>
      </c>
    </row>
    <row r="11" spans="1:17" ht="15.75" outlineLevel="1" x14ac:dyDescent="0.25">
      <c r="A11" s="215" t="s">
        <v>143</v>
      </c>
      <c r="B11" s="216" t="s">
        <v>20</v>
      </c>
      <c r="C11" s="219" t="s">
        <v>19</v>
      </c>
      <c r="D11" s="218" t="e">
        <f>SUMIFS(#REF!,#REF!,$B11)</f>
        <v>#REF!</v>
      </c>
      <c r="E11" s="218" t="e">
        <f>SUMIFS(#REF!,#REF!,$B11)</f>
        <v>#REF!</v>
      </c>
      <c r="F11" s="218" t="e">
        <f>SUMIFS(#REF!,#REF!,$B11)</f>
        <v>#REF!</v>
      </c>
      <c r="G11" s="218" t="e">
        <f>SUMIFS(#REF!,#REF!,$B11)</f>
        <v>#REF!</v>
      </c>
      <c r="H11" s="218" t="e">
        <f>SUMIFS(#REF!,#REF!,$B11)</f>
        <v>#REF!</v>
      </c>
      <c r="I11" s="218" t="e">
        <f>SUMIFS(#REF!,#REF!,$B11)</f>
        <v>#REF!</v>
      </c>
      <c r="J11" s="218" t="e">
        <f>SUMIFS(#REF!,#REF!,$B11)</f>
        <v>#REF!</v>
      </c>
      <c r="K11" s="218" t="e">
        <f>SUMIFS(#REF!,#REF!,$B11)</f>
        <v>#REF!</v>
      </c>
      <c r="L11" s="218" t="e">
        <f>SUMIFS(#REF!,#REF!,$B11)</f>
        <v>#REF!</v>
      </c>
      <c r="M11" s="220" t="e">
        <f t="shared" si="0"/>
        <v>#REF!</v>
      </c>
      <c r="N11" s="96" t="e">
        <f t="shared" si="1"/>
        <v>#REF!</v>
      </c>
      <c r="O11" s="96" t="e">
        <f t="shared" si="2"/>
        <v>#REF!</v>
      </c>
      <c r="P11" s="229" t="e">
        <f t="shared" si="3"/>
        <v>#REF!</v>
      </c>
      <c r="Q11" s="229" t="e">
        <f t="shared" si="4"/>
        <v>#REF!</v>
      </c>
    </row>
    <row r="12" spans="1:17" ht="15.75" outlineLevel="1" x14ac:dyDescent="0.25">
      <c r="A12" s="215" t="s">
        <v>143</v>
      </c>
      <c r="B12" s="216" t="s">
        <v>18</v>
      </c>
      <c r="C12" s="219" t="s">
        <v>17</v>
      </c>
      <c r="D12" s="218" t="e">
        <f>SUMIFS(#REF!,#REF!,$B12)</f>
        <v>#REF!</v>
      </c>
      <c r="E12" s="218" t="e">
        <f>SUMIFS(#REF!,#REF!,$B12)</f>
        <v>#REF!</v>
      </c>
      <c r="F12" s="218" t="e">
        <f>SUMIFS(#REF!,#REF!,$B12)</f>
        <v>#REF!</v>
      </c>
      <c r="G12" s="218" t="e">
        <f>SUMIFS(#REF!,#REF!,$B12)</f>
        <v>#REF!</v>
      </c>
      <c r="H12" s="218" t="e">
        <f>SUMIFS(#REF!,#REF!,$B12)</f>
        <v>#REF!</v>
      </c>
      <c r="I12" s="218" t="e">
        <f>SUMIFS(#REF!,#REF!,$B12)</f>
        <v>#REF!</v>
      </c>
      <c r="J12" s="218" t="e">
        <f>SUMIFS(#REF!,#REF!,$B12)</f>
        <v>#REF!</v>
      </c>
      <c r="K12" s="218" t="e">
        <f>SUMIFS(#REF!,#REF!,$B12)</f>
        <v>#REF!</v>
      </c>
      <c r="L12" s="218" t="e">
        <f>SUMIFS(#REF!,#REF!,$B12)</f>
        <v>#REF!</v>
      </c>
      <c r="M12" s="220" t="e">
        <f t="shared" si="0"/>
        <v>#REF!</v>
      </c>
      <c r="N12" s="96" t="e">
        <f t="shared" si="1"/>
        <v>#REF!</v>
      </c>
      <c r="O12" s="96" t="e">
        <f t="shared" si="2"/>
        <v>#REF!</v>
      </c>
      <c r="P12" s="229" t="e">
        <f t="shared" si="3"/>
        <v>#REF!</v>
      </c>
      <c r="Q12" s="229" t="e">
        <f t="shared" si="4"/>
        <v>#REF!</v>
      </c>
    </row>
    <row r="13" spans="1:17" ht="15.75" outlineLevel="1" x14ac:dyDescent="0.25">
      <c r="A13" s="215" t="s">
        <v>143</v>
      </c>
      <c r="B13" s="216" t="s">
        <v>16</v>
      </c>
      <c r="C13" s="219" t="s">
        <v>15</v>
      </c>
      <c r="D13" s="218" t="e">
        <f>SUMIFS(#REF!,#REF!,$B13)</f>
        <v>#REF!</v>
      </c>
      <c r="E13" s="218" t="e">
        <f>SUMIFS(#REF!,#REF!,$B13)</f>
        <v>#REF!</v>
      </c>
      <c r="F13" s="218" t="e">
        <f>SUMIFS(#REF!,#REF!,$B13)</f>
        <v>#REF!</v>
      </c>
      <c r="G13" s="218" t="e">
        <f>SUMIFS(#REF!,#REF!,$B13)</f>
        <v>#REF!</v>
      </c>
      <c r="H13" s="218" t="e">
        <f>SUMIFS(#REF!,#REF!,$B13)</f>
        <v>#REF!</v>
      </c>
      <c r="I13" s="218" t="e">
        <f>SUMIFS(#REF!,#REF!,$B13)</f>
        <v>#REF!</v>
      </c>
      <c r="J13" s="218" t="e">
        <f>SUMIFS(#REF!,#REF!,$B13)</f>
        <v>#REF!</v>
      </c>
      <c r="K13" s="218" t="e">
        <f>SUMIFS(#REF!,#REF!,$B13)</f>
        <v>#REF!</v>
      </c>
      <c r="L13" s="218" t="e">
        <f>SUMIFS(#REF!,#REF!,$B13)</f>
        <v>#REF!</v>
      </c>
      <c r="M13" s="220" t="e">
        <f t="shared" si="0"/>
        <v>#REF!</v>
      </c>
      <c r="N13" s="96" t="e">
        <f t="shared" si="1"/>
        <v>#REF!</v>
      </c>
      <c r="O13" s="96" t="e">
        <f t="shared" si="2"/>
        <v>#REF!</v>
      </c>
      <c r="P13" s="229" t="e">
        <f t="shared" si="3"/>
        <v>#REF!</v>
      </c>
      <c r="Q13" s="229" t="e">
        <f t="shared" si="4"/>
        <v>#REF!</v>
      </c>
    </row>
    <row r="14" spans="1:17" ht="15.75" outlineLevel="1" x14ac:dyDescent="0.25">
      <c r="A14" s="215" t="s">
        <v>143</v>
      </c>
      <c r="B14" s="216" t="s">
        <v>14</v>
      </c>
      <c r="C14" s="219" t="s">
        <v>13</v>
      </c>
      <c r="D14" s="218" t="e">
        <f>SUMIFS(#REF!,#REF!,$B14)</f>
        <v>#REF!</v>
      </c>
      <c r="E14" s="218" t="e">
        <f>SUMIFS(#REF!,#REF!,$B14)</f>
        <v>#REF!</v>
      </c>
      <c r="F14" s="218" t="e">
        <f>SUMIFS(#REF!,#REF!,$B14)</f>
        <v>#REF!</v>
      </c>
      <c r="G14" s="218" t="e">
        <f>SUMIFS(#REF!,#REF!,$B14)</f>
        <v>#REF!</v>
      </c>
      <c r="H14" s="218" t="e">
        <f>SUMIFS(#REF!,#REF!,$B14)</f>
        <v>#REF!</v>
      </c>
      <c r="I14" s="218" t="e">
        <f>SUMIFS(#REF!,#REF!,$B14)</f>
        <v>#REF!</v>
      </c>
      <c r="J14" s="218" t="e">
        <f>SUMIFS(#REF!,#REF!,$B14)</f>
        <v>#REF!</v>
      </c>
      <c r="K14" s="218" t="e">
        <f>SUMIFS(#REF!,#REF!,$B14)</f>
        <v>#REF!</v>
      </c>
      <c r="L14" s="218" t="e">
        <f>SUMIFS(#REF!,#REF!,$B14)</f>
        <v>#REF!</v>
      </c>
      <c r="M14" s="220" t="e">
        <f t="shared" si="0"/>
        <v>#REF!</v>
      </c>
      <c r="N14" s="96" t="e">
        <f t="shared" si="1"/>
        <v>#REF!</v>
      </c>
      <c r="O14" s="96" t="e">
        <f t="shared" si="2"/>
        <v>#REF!</v>
      </c>
      <c r="P14" s="229" t="e">
        <f t="shared" si="3"/>
        <v>#REF!</v>
      </c>
      <c r="Q14" s="229" t="e">
        <f t="shared" si="4"/>
        <v>#REF!</v>
      </c>
    </row>
    <row r="15" spans="1:17" ht="15.75" outlineLevel="1" x14ac:dyDescent="0.25">
      <c r="A15" s="215" t="s">
        <v>143</v>
      </c>
      <c r="B15" s="216" t="s">
        <v>12</v>
      </c>
      <c r="C15" s="219" t="s">
        <v>11</v>
      </c>
      <c r="D15" s="218" t="e">
        <f>SUMIFS(#REF!,#REF!,$B15)</f>
        <v>#REF!</v>
      </c>
      <c r="E15" s="218" t="e">
        <f>SUMIFS(#REF!,#REF!,$B15)</f>
        <v>#REF!</v>
      </c>
      <c r="F15" s="218" t="e">
        <f>SUMIFS(#REF!,#REF!,$B15)</f>
        <v>#REF!</v>
      </c>
      <c r="G15" s="218" t="e">
        <f>SUMIFS(#REF!,#REF!,$B15)</f>
        <v>#REF!</v>
      </c>
      <c r="H15" s="218" t="e">
        <f>SUMIFS(#REF!,#REF!,$B15)</f>
        <v>#REF!</v>
      </c>
      <c r="I15" s="218" t="e">
        <f>SUMIFS(#REF!,#REF!,$B15)</f>
        <v>#REF!</v>
      </c>
      <c r="J15" s="218" t="e">
        <f>SUMIFS(#REF!,#REF!,$B15)</f>
        <v>#REF!</v>
      </c>
      <c r="K15" s="218" t="e">
        <f>SUMIFS(#REF!,#REF!,$B15)</f>
        <v>#REF!</v>
      </c>
      <c r="L15" s="218" t="e">
        <f>SUMIFS(#REF!,#REF!,$B15)</f>
        <v>#REF!</v>
      </c>
      <c r="M15" s="220" t="e">
        <f t="shared" si="0"/>
        <v>#REF!</v>
      </c>
      <c r="N15" s="96" t="e">
        <f t="shared" si="1"/>
        <v>#REF!</v>
      </c>
      <c r="O15" s="96" t="e">
        <f t="shared" si="2"/>
        <v>#REF!</v>
      </c>
      <c r="P15" s="229" t="e">
        <f t="shared" si="3"/>
        <v>#REF!</v>
      </c>
      <c r="Q15" s="229" t="e">
        <f t="shared" si="4"/>
        <v>#REF!</v>
      </c>
    </row>
    <row r="16" spans="1:17" ht="15.75" outlineLevel="1" x14ac:dyDescent="0.25">
      <c r="A16" s="215" t="s">
        <v>143</v>
      </c>
      <c r="B16" s="216" t="s">
        <v>10</v>
      </c>
      <c r="C16" s="219" t="s">
        <v>9</v>
      </c>
      <c r="D16" s="218" t="e">
        <f>SUMIFS(#REF!,#REF!,$B16)</f>
        <v>#REF!</v>
      </c>
      <c r="E16" s="218" t="e">
        <f>SUMIFS(#REF!,#REF!,$B16)</f>
        <v>#REF!</v>
      </c>
      <c r="F16" s="218" t="e">
        <f>SUMIFS(#REF!,#REF!,$B16)</f>
        <v>#REF!</v>
      </c>
      <c r="G16" s="218" t="e">
        <f>SUMIFS(#REF!,#REF!,$B16)</f>
        <v>#REF!</v>
      </c>
      <c r="H16" s="218" t="e">
        <f>SUMIFS(#REF!,#REF!,$B16)</f>
        <v>#REF!</v>
      </c>
      <c r="I16" s="218" t="e">
        <f>SUMIFS(#REF!,#REF!,$B16)</f>
        <v>#REF!</v>
      </c>
      <c r="J16" s="218" t="e">
        <f>SUMIFS(#REF!,#REF!,$B16)</f>
        <v>#REF!</v>
      </c>
      <c r="K16" s="218" t="e">
        <f>SUMIFS(#REF!,#REF!,$B16)</f>
        <v>#REF!</v>
      </c>
      <c r="L16" s="218" t="e">
        <f>SUMIFS(#REF!,#REF!,$B16)</f>
        <v>#REF!</v>
      </c>
      <c r="M16" s="220" t="e">
        <f t="shared" si="0"/>
        <v>#REF!</v>
      </c>
      <c r="N16" s="96" t="e">
        <f t="shared" si="1"/>
        <v>#REF!</v>
      </c>
      <c r="O16" s="96" t="e">
        <f t="shared" si="2"/>
        <v>#REF!</v>
      </c>
      <c r="P16" s="229" t="e">
        <f t="shared" si="3"/>
        <v>#REF!</v>
      </c>
      <c r="Q16" s="229" t="e">
        <f t="shared" si="4"/>
        <v>#REF!</v>
      </c>
    </row>
    <row r="17" spans="1:17" ht="15.75" outlineLevel="1" x14ac:dyDescent="0.25">
      <c r="A17" s="215" t="s">
        <v>143</v>
      </c>
      <c r="B17" s="216" t="s">
        <v>8</v>
      </c>
      <c r="C17" s="219" t="s">
        <v>7</v>
      </c>
      <c r="D17" s="218" t="e">
        <f>SUMIFS(#REF!,#REF!,$B17)</f>
        <v>#REF!</v>
      </c>
      <c r="E17" s="218" t="e">
        <f>SUMIFS(#REF!,#REF!,$B17)</f>
        <v>#REF!</v>
      </c>
      <c r="F17" s="218" t="e">
        <f>SUMIFS(#REF!,#REF!,$B17)</f>
        <v>#REF!</v>
      </c>
      <c r="G17" s="218" t="e">
        <f>SUMIFS(#REF!,#REF!,$B17)</f>
        <v>#REF!</v>
      </c>
      <c r="H17" s="218" t="e">
        <f>SUMIFS(#REF!,#REF!,$B17)</f>
        <v>#REF!</v>
      </c>
      <c r="I17" s="218" t="e">
        <f>SUMIFS(#REF!,#REF!,$B17)</f>
        <v>#REF!</v>
      </c>
      <c r="J17" s="218" t="e">
        <f>SUMIFS(#REF!,#REF!,$B17)</f>
        <v>#REF!</v>
      </c>
      <c r="K17" s="218" t="e">
        <f>SUMIFS(#REF!,#REF!,$B17)</f>
        <v>#REF!</v>
      </c>
      <c r="L17" s="218" t="e">
        <f>SUMIFS(#REF!,#REF!,$B17)</f>
        <v>#REF!</v>
      </c>
      <c r="M17" s="220" t="e">
        <f t="shared" si="0"/>
        <v>#REF!</v>
      </c>
      <c r="N17" s="96" t="e">
        <f t="shared" si="1"/>
        <v>#REF!</v>
      </c>
      <c r="O17" s="96" t="e">
        <f t="shared" si="2"/>
        <v>#REF!</v>
      </c>
      <c r="P17" s="229" t="e">
        <f t="shared" si="3"/>
        <v>#REF!</v>
      </c>
      <c r="Q17" s="229" t="e">
        <f t="shared" si="4"/>
        <v>#REF!</v>
      </c>
    </row>
    <row r="18" spans="1:17" ht="35.1" customHeight="1" outlineLevel="1" x14ac:dyDescent="0.25">
      <c r="A18" s="221" t="s">
        <v>492</v>
      </c>
      <c r="B18" s="222" t="s">
        <v>22</v>
      </c>
      <c r="C18" s="223" t="s">
        <v>21</v>
      </c>
      <c r="D18" s="224" t="e">
        <f>SUMIFS(#REF!,#REF!,$B18)</f>
        <v>#REF!</v>
      </c>
      <c r="E18" s="224" t="e">
        <f>SUMIFS(#REF!,#REF!,$B10)</f>
        <v>#REF!</v>
      </c>
      <c r="F18" s="224" t="e">
        <f>SUMIFS(#REF!,#REF!,$B10)</f>
        <v>#REF!</v>
      </c>
      <c r="G18" s="224" t="e">
        <f>SUMIFS(#REF!,#REF!,$B10)</f>
        <v>#REF!</v>
      </c>
      <c r="H18" s="224" t="e">
        <f>SUMIFS(#REF!,#REF!,$B10)</f>
        <v>#REF!</v>
      </c>
      <c r="I18" s="224" t="e">
        <f>SUMIFS(#REF!,#REF!,$B10)</f>
        <v>#REF!</v>
      </c>
      <c r="J18" s="224" t="e">
        <f>SUMIFS(#REF!,#REF!,$B10)</f>
        <v>#REF!</v>
      </c>
      <c r="K18" s="224" t="e">
        <f>SUMIFS(#REF!,#REF!,$B10)</f>
        <v>#REF!</v>
      </c>
      <c r="L18" s="224" t="e">
        <f>SUMIFS(#REF!,#REF!,$B10)</f>
        <v>#REF!</v>
      </c>
      <c r="M18" s="220" t="e">
        <f t="shared" si="0"/>
        <v>#REF!</v>
      </c>
      <c r="N18" s="96" t="e">
        <f t="shared" si="1"/>
        <v>#REF!</v>
      </c>
      <c r="O18" s="96" t="e">
        <f t="shared" si="2"/>
        <v>#REF!</v>
      </c>
      <c r="P18" s="229" t="e">
        <f t="shared" si="3"/>
        <v>#REF!</v>
      </c>
      <c r="Q18" s="229" t="e">
        <f t="shared" si="4"/>
        <v>#REF!</v>
      </c>
    </row>
    <row r="19" spans="1:17" ht="15.75" outlineLevel="1" x14ac:dyDescent="0.25">
      <c r="A19" s="221" t="s">
        <v>492</v>
      </c>
      <c r="B19" s="222" t="s">
        <v>20</v>
      </c>
      <c r="C19" s="225" t="s">
        <v>19</v>
      </c>
      <c r="D19" s="224" t="e">
        <f>SUMIFS(#REF!,#REF!,$B19)</f>
        <v>#REF!</v>
      </c>
      <c r="E19" s="224" t="e">
        <f>SUMIFS(#REF!,#REF!,$B11)</f>
        <v>#REF!</v>
      </c>
      <c r="F19" s="224" t="e">
        <f>SUMIFS(#REF!,#REF!,$B11)</f>
        <v>#REF!</v>
      </c>
      <c r="G19" s="224" t="e">
        <f>SUMIFS(#REF!,#REF!,$B11)</f>
        <v>#REF!</v>
      </c>
      <c r="H19" s="224" t="e">
        <f>SUMIFS(#REF!,#REF!,$B11)</f>
        <v>#REF!</v>
      </c>
      <c r="I19" s="224" t="e">
        <f>SUMIFS(#REF!,#REF!,$B11)</f>
        <v>#REF!</v>
      </c>
      <c r="J19" s="224" t="e">
        <f>SUMIFS(#REF!,#REF!,$B11)</f>
        <v>#REF!</v>
      </c>
      <c r="K19" s="224" t="e">
        <f>SUMIFS(#REF!,#REF!,$B11)</f>
        <v>#REF!</v>
      </c>
      <c r="L19" s="224" t="e">
        <f>SUMIFS(#REF!,#REF!,$B11)</f>
        <v>#REF!</v>
      </c>
      <c r="M19" s="220" t="e">
        <f t="shared" si="0"/>
        <v>#REF!</v>
      </c>
      <c r="N19" s="96" t="e">
        <f t="shared" si="1"/>
        <v>#REF!</v>
      </c>
      <c r="O19" s="96" t="e">
        <f t="shared" si="2"/>
        <v>#REF!</v>
      </c>
      <c r="P19" s="229" t="e">
        <f t="shared" si="3"/>
        <v>#REF!</v>
      </c>
      <c r="Q19" s="229" t="e">
        <f t="shared" si="4"/>
        <v>#REF!</v>
      </c>
    </row>
    <row r="20" spans="1:17" ht="15.75" outlineLevel="1" x14ac:dyDescent="0.25">
      <c r="A20" s="221" t="s">
        <v>492</v>
      </c>
      <c r="B20" s="222" t="s">
        <v>18</v>
      </c>
      <c r="C20" s="225" t="s">
        <v>17</v>
      </c>
      <c r="D20" s="224" t="e">
        <f>SUMIFS(#REF!,#REF!,$B20)</f>
        <v>#REF!</v>
      </c>
      <c r="E20" s="224" t="e">
        <f>SUMIFS(#REF!,#REF!,$B12)</f>
        <v>#REF!</v>
      </c>
      <c r="F20" s="224" t="e">
        <f>SUMIFS(#REF!,#REF!,$B12)</f>
        <v>#REF!</v>
      </c>
      <c r="G20" s="224" t="e">
        <f>SUMIFS(#REF!,#REF!,$B12)</f>
        <v>#REF!</v>
      </c>
      <c r="H20" s="224" t="e">
        <f>SUMIFS(#REF!,#REF!,$B12)</f>
        <v>#REF!</v>
      </c>
      <c r="I20" s="224" t="e">
        <f>SUMIFS(#REF!,#REF!,$B12)</f>
        <v>#REF!</v>
      </c>
      <c r="J20" s="224" t="e">
        <f>SUMIFS(#REF!,#REF!,$B12)</f>
        <v>#REF!</v>
      </c>
      <c r="K20" s="224" t="e">
        <f>SUMIFS(#REF!,#REF!,$B12)</f>
        <v>#REF!</v>
      </c>
      <c r="L20" s="224" t="e">
        <f>SUMIFS(#REF!,#REF!,$B12)</f>
        <v>#REF!</v>
      </c>
      <c r="M20" s="220" t="e">
        <f t="shared" si="0"/>
        <v>#REF!</v>
      </c>
      <c r="N20" s="96" t="e">
        <f t="shared" si="1"/>
        <v>#REF!</v>
      </c>
      <c r="O20" s="96" t="e">
        <f t="shared" si="2"/>
        <v>#REF!</v>
      </c>
      <c r="P20" s="229" t="e">
        <f t="shared" si="3"/>
        <v>#REF!</v>
      </c>
      <c r="Q20" s="229" t="e">
        <f t="shared" si="4"/>
        <v>#REF!</v>
      </c>
    </row>
    <row r="21" spans="1:17" ht="15.75" outlineLevel="1" x14ac:dyDescent="0.25">
      <c r="A21" s="221" t="s">
        <v>492</v>
      </c>
      <c r="B21" s="222" t="s">
        <v>16</v>
      </c>
      <c r="C21" s="225" t="s">
        <v>15</v>
      </c>
      <c r="D21" s="224" t="e">
        <f>SUMIFS(#REF!,#REF!,$B21)</f>
        <v>#REF!</v>
      </c>
      <c r="E21" s="224" t="e">
        <f>SUMIFS(#REF!,#REF!,$B13)</f>
        <v>#REF!</v>
      </c>
      <c r="F21" s="224" t="e">
        <f>SUMIFS(#REF!,#REF!,$B13)</f>
        <v>#REF!</v>
      </c>
      <c r="G21" s="224" t="e">
        <f>SUMIFS(#REF!,#REF!,$B13)</f>
        <v>#REF!</v>
      </c>
      <c r="H21" s="224" t="e">
        <f>SUMIFS(#REF!,#REF!,$B13)</f>
        <v>#REF!</v>
      </c>
      <c r="I21" s="224" t="e">
        <f>SUMIFS(#REF!,#REF!,$B13)</f>
        <v>#REF!</v>
      </c>
      <c r="J21" s="224" t="e">
        <f>SUMIFS(#REF!,#REF!,$B13)</f>
        <v>#REF!</v>
      </c>
      <c r="K21" s="224" t="e">
        <f>SUMIFS(#REF!,#REF!,$B13)</f>
        <v>#REF!</v>
      </c>
      <c r="L21" s="224" t="e">
        <f>SUMIFS(#REF!,#REF!,$B13)</f>
        <v>#REF!</v>
      </c>
      <c r="M21" s="220" t="e">
        <f t="shared" si="0"/>
        <v>#REF!</v>
      </c>
      <c r="N21" s="96" t="e">
        <f t="shared" si="1"/>
        <v>#REF!</v>
      </c>
      <c r="O21" s="96" t="e">
        <f t="shared" si="2"/>
        <v>#REF!</v>
      </c>
      <c r="P21" s="229" t="e">
        <f t="shared" si="3"/>
        <v>#REF!</v>
      </c>
      <c r="Q21" s="229" t="e">
        <f t="shared" si="4"/>
        <v>#REF!</v>
      </c>
    </row>
    <row r="22" spans="1:17" ht="15.75" outlineLevel="1" x14ac:dyDescent="0.25">
      <c r="A22" s="221" t="s">
        <v>492</v>
      </c>
      <c r="B22" s="222" t="s">
        <v>14</v>
      </c>
      <c r="C22" s="225" t="s">
        <v>13</v>
      </c>
      <c r="D22" s="224" t="e">
        <f>SUMIFS(#REF!,#REF!,$B22)</f>
        <v>#REF!</v>
      </c>
      <c r="E22" s="224" t="e">
        <f>SUMIFS(#REF!,#REF!,$B14)</f>
        <v>#REF!</v>
      </c>
      <c r="F22" s="224" t="e">
        <f>SUMIFS(#REF!,#REF!,$B14)</f>
        <v>#REF!</v>
      </c>
      <c r="G22" s="224" t="e">
        <f>SUMIFS(#REF!,#REF!,$B14)</f>
        <v>#REF!</v>
      </c>
      <c r="H22" s="224" t="e">
        <f>SUMIFS(#REF!,#REF!,$B14)</f>
        <v>#REF!</v>
      </c>
      <c r="I22" s="224" t="e">
        <f>SUMIFS(#REF!,#REF!,$B14)</f>
        <v>#REF!</v>
      </c>
      <c r="J22" s="224" t="e">
        <f>SUMIFS(#REF!,#REF!,$B14)</f>
        <v>#REF!</v>
      </c>
      <c r="K22" s="224" t="e">
        <f>SUMIFS(#REF!,#REF!,$B14)</f>
        <v>#REF!</v>
      </c>
      <c r="L22" s="224" t="e">
        <f>SUMIFS(#REF!,#REF!,$B14)</f>
        <v>#REF!</v>
      </c>
      <c r="M22" s="220" t="e">
        <f t="shared" si="0"/>
        <v>#REF!</v>
      </c>
      <c r="N22" s="96" t="e">
        <f t="shared" si="1"/>
        <v>#REF!</v>
      </c>
      <c r="O22" s="96" t="e">
        <f t="shared" si="2"/>
        <v>#REF!</v>
      </c>
      <c r="P22" s="229" t="e">
        <f t="shared" si="3"/>
        <v>#REF!</v>
      </c>
      <c r="Q22" s="229" t="e">
        <f t="shared" si="4"/>
        <v>#REF!</v>
      </c>
    </row>
    <row r="23" spans="1:17" ht="15.75" outlineLevel="1" x14ac:dyDescent="0.25">
      <c r="A23" s="221" t="s">
        <v>492</v>
      </c>
      <c r="B23" s="222" t="s">
        <v>12</v>
      </c>
      <c r="C23" s="225" t="s">
        <v>11</v>
      </c>
      <c r="D23" s="224" t="e">
        <f>SUMIFS(#REF!,#REF!,$B23)</f>
        <v>#REF!</v>
      </c>
      <c r="E23" s="224" t="e">
        <f>SUMIFS(#REF!,#REF!,$B15)</f>
        <v>#REF!</v>
      </c>
      <c r="F23" s="224" t="e">
        <f>SUMIFS(#REF!,#REF!,$B15)</f>
        <v>#REF!</v>
      </c>
      <c r="G23" s="224" t="e">
        <f>SUMIFS(#REF!,#REF!,$B15)</f>
        <v>#REF!</v>
      </c>
      <c r="H23" s="224" t="e">
        <f>SUMIFS(#REF!,#REF!,$B15)</f>
        <v>#REF!</v>
      </c>
      <c r="I23" s="224" t="e">
        <f>SUMIFS(#REF!,#REF!,$B15)</f>
        <v>#REF!</v>
      </c>
      <c r="J23" s="224" t="e">
        <f>SUMIFS(#REF!,#REF!,$B15)</f>
        <v>#REF!</v>
      </c>
      <c r="K23" s="224" t="e">
        <f>SUMIFS(#REF!,#REF!,$B15)</f>
        <v>#REF!</v>
      </c>
      <c r="L23" s="224" t="e">
        <f>SUMIFS(#REF!,#REF!,$B15)</f>
        <v>#REF!</v>
      </c>
      <c r="M23" s="220" t="e">
        <f t="shared" si="0"/>
        <v>#REF!</v>
      </c>
      <c r="N23" s="96" t="e">
        <f t="shared" si="1"/>
        <v>#REF!</v>
      </c>
      <c r="O23" s="96" t="e">
        <f t="shared" si="2"/>
        <v>#REF!</v>
      </c>
      <c r="P23" s="229" t="e">
        <f t="shared" si="3"/>
        <v>#REF!</v>
      </c>
      <c r="Q23" s="229" t="e">
        <f t="shared" si="4"/>
        <v>#REF!</v>
      </c>
    </row>
    <row r="24" spans="1:17" ht="15.75" outlineLevel="1" x14ac:dyDescent="0.25">
      <c r="A24" s="221" t="s">
        <v>492</v>
      </c>
      <c r="B24" s="222" t="s">
        <v>10</v>
      </c>
      <c r="C24" s="225" t="s">
        <v>9</v>
      </c>
      <c r="D24" s="224" t="e">
        <f>SUMIFS(#REF!,#REF!,$B24)</f>
        <v>#REF!</v>
      </c>
      <c r="E24" s="224" t="e">
        <f>SUMIFS(#REF!,#REF!,$B16)</f>
        <v>#REF!</v>
      </c>
      <c r="F24" s="224" t="e">
        <f>SUMIFS(#REF!,#REF!,$B16)</f>
        <v>#REF!</v>
      </c>
      <c r="G24" s="224" t="e">
        <f>SUMIFS(#REF!,#REF!,$B16)</f>
        <v>#REF!</v>
      </c>
      <c r="H24" s="224" t="e">
        <f>SUMIFS(#REF!,#REF!,$B16)</f>
        <v>#REF!</v>
      </c>
      <c r="I24" s="224" t="e">
        <f>SUMIFS(#REF!,#REF!,$B16)</f>
        <v>#REF!</v>
      </c>
      <c r="J24" s="224" t="e">
        <f>SUMIFS(#REF!,#REF!,$B16)</f>
        <v>#REF!</v>
      </c>
      <c r="K24" s="224" t="e">
        <f>SUMIFS(#REF!,#REF!,$B16)</f>
        <v>#REF!</v>
      </c>
      <c r="L24" s="224" t="e">
        <f>SUMIFS(#REF!,#REF!,$B16)</f>
        <v>#REF!</v>
      </c>
      <c r="M24" s="220" t="e">
        <f t="shared" si="0"/>
        <v>#REF!</v>
      </c>
      <c r="N24" s="96" t="e">
        <f t="shared" si="1"/>
        <v>#REF!</v>
      </c>
      <c r="O24" s="96" t="e">
        <f t="shared" si="2"/>
        <v>#REF!</v>
      </c>
      <c r="P24" s="229" t="e">
        <f t="shared" si="3"/>
        <v>#REF!</v>
      </c>
      <c r="Q24" s="229" t="e">
        <f t="shared" si="4"/>
        <v>#REF!</v>
      </c>
    </row>
    <row r="25" spans="1:17" ht="15.75" outlineLevel="1" x14ac:dyDescent="0.25">
      <c r="A25" s="221" t="s">
        <v>492</v>
      </c>
      <c r="B25" s="222" t="s">
        <v>8</v>
      </c>
      <c r="C25" s="225" t="s">
        <v>7</v>
      </c>
      <c r="D25" s="224" t="e">
        <f>SUMIFS(#REF!,#REF!,$B25)</f>
        <v>#REF!</v>
      </c>
      <c r="E25" s="224" t="e">
        <f>SUMIFS(#REF!,#REF!,$B17)</f>
        <v>#REF!</v>
      </c>
      <c r="F25" s="224" t="e">
        <f>SUMIFS(#REF!,#REF!,$B17)</f>
        <v>#REF!</v>
      </c>
      <c r="G25" s="224" t="e">
        <f>SUMIFS(#REF!,#REF!,$B17)</f>
        <v>#REF!</v>
      </c>
      <c r="H25" s="224" t="e">
        <f>SUMIFS(#REF!,#REF!,$B17)</f>
        <v>#REF!</v>
      </c>
      <c r="I25" s="224" t="e">
        <f>SUMIFS(#REF!,#REF!,$B17)</f>
        <v>#REF!</v>
      </c>
      <c r="J25" s="224" t="e">
        <f>SUMIFS(#REF!,#REF!,$B17)</f>
        <v>#REF!</v>
      </c>
      <c r="K25" s="224" t="e">
        <f>SUMIFS(#REF!,#REF!,$B17)</f>
        <v>#REF!</v>
      </c>
      <c r="L25" s="224" t="e">
        <f>SUMIFS(#REF!,#REF!,$B17)</f>
        <v>#REF!</v>
      </c>
      <c r="M25" s="220" t="e">
        <f t="shared" si="0"/>
        <v>#REF!</v>
      </c>
      <c r="N25" s="96" t="e">
        <f t="shared" si="1"/>
        <v>#REF!</v>
      </c>
      <c r="O25" s="96" t="e">
        <f t="shared" si="2"/>
        <v>#REF!</v>
      </c>
      <c r="P25" s="229" t="e">
        <f t="shared" si="3"/>
        <v>#REF!</v>
      </c>
      <c r="Q25" s="229" t="e">
        <f t="shared" si="4"/>
        <v>#REF!</v>
      </c>
    </row>
    <row r="26" spans="1:17" ht="35.1" customHeight="1" x14ac:dyDescent="0.25">
      <c r="A26" s="209" t="s">
        <v>55</v>
      </c>
      <c r="B26" s="210" t="s">
        <v>22</v>
      </c>
      <c r="C26" s="211" t="s">
        <v>21</v>
      </c>
      <c r="D26" s="207" t="e">
        <f>+#REF!</f>
        <v>#REF!</v>
      </c>
      <c r="E26" s="212">
        <f>IFERROR($D26*+GETPIVOTDATA("Somma di Valore totale",'PVT REND CONSUMO'!$A$3,"ASL TERRITORIALE",$B26,"ATS RESIDENZA",E$1,"Assegnazione",$A26)/GETPIVOTDATA("Somma di Valore totale",'PVT REND CONSUMO'!$A$3,"ASL TERRITORIALE",$B26,"Assegnazione",$A26),0)</f>
        <v>0</v>
      </c>
      <c r="F26" s="212">
        <f>IFERROR($D26*+GETPIVOTDATA("Somma di Valore totale",'PVT REND CONSUMO'!$A$3,"ASL TERRITORIALE",$B26,"ATS RESIDENZA",F$1,"Assegnazione",$A26)/GETPIVOTDATA("Somma di Valore totale",'PVT REND CONSUMO'!$A$3,"ASL TERRITORIALE",$B26,"Assegnazione",$A26),0)</f>
        <v>0</v>
      </c>
      <c r="G26" s="212">
        <f>IFERROR($D26*+GETPIVOTDATA("Somma di Valore totale",'PVT REND CONSUMO'!$A$3,"ASL TERRITORIALE",$B26,"ATS RESIDENZA",G$1,"Assegnazione",$A26)/GETPIVOTDATA("Somma di Valore totale",'PVT REND CONSUMO'!$A$3,"ASL TERRITORIALE",$B26,"Assegnazione",$A26),0)</f>
        <v>0</v>
      </c>
      <c r="H26" s="212">
        <f>IFERROR($D26*+GETPIVOTDATA("Somma di Valore totale",'PVT REND CONSUMO'!$A$3,"ASL TERRITORIALE",$B26,"ATS RESIDENZA",H$1,"Assegnazione",$A26)/GETPIVOTDATA("Somma di Valore totale",'PVT REND CONSUMO'!$A$3,"ASL TERRITORIALE",$B26,"Assegnazione",$A26),0)</f>
        <v>0</v>
      </c>
      <c r="I26" s="212">
        <f>IFERROR($D26*+GETPIVOTDATA("Somma di Valore totale",'PVT REND CONSUMO'!$A$3,"ASL TERRITORIALE",$B26,"ATS RESIDENZA",I$1,"Assegnazione",$A26)/GETPIVOTDATA("Somma di Valore totale",'PVT REND CONSUMO'!$A$3,"ASL TERRITORIALE",$B26,"Assegnazione",$A26),0)</f>
        <v>0</v>
      </c>
      <c r="J26" s="212">
        <f>IFERROR($D26*+GETPIVOTDATA("Somma di Valore totale",'PVT REND CONSUMO'!$A$3,"ASL TERRITORIALE",$B26,"ATS RESIDENZA",J$1,"Assegnazione",$A26)/GETPIVOTDATA("Somma di Valore totale",'PVT REND CONSUMO'!$A$3,"ASL TERRITORIALE",$B26,"Assegnazione",$A26),0)</f>
        <v>0</v>
      </c>
      <c r="K26" s="212">
        <f>IFERROR($D26*+GETPIVOTDATA("Somma di Valore totale",'PVT REND CONSUMO'!$A$3,"ASL TERRITORIALE",$B26,"ATS RESIDENZA",K$1,"Assegnazione",$A26)/GETPIVOTDATA("Somma di Valore totale",'PVT REND CONSUMO'!$A$3,"ASL TERRITORIALE",$B26,"Assegnazione",$A26),0)</f>
        <v>0</v>
      </c>
      <c r="L26" s="212">
        <f>IFERROR($D26*+GETPIVOTDATA("Somma di Valore totale",'PVT REND CONSUMO'!$A$3,"ASL TERRITORIALE",$B26,"ATS RESIDENZA",L$1,"Assegnazione",$A26)/GETPIVOTDATA("Somma di Valore totale",'PVT REND CONSUMO'!$A$3,"ASL TERRITORIALE",$B26,"Assegnazione",$A26),0)</f>
        <v>0</v>
      </c>
      <c r="M26" s="220" t="e">
        <f>SUM(E26:L26)-D26</f>
        <v>#REF!</v>
      </c>
      <c r="N26" s="96">
        <f t="shared" si="1"/>
        <v>0</v>
      </c>
      <c r="O26" s="96">
        <f t="shared" si="2"/>
        <v>0</v>
      </c>
      <c r="P26" s="229" t="e">
        <f t="shared" si="3"/>
        <v>#REF!</v>
      </c>
      <c r="Q26" s="229">
        <f t="shared" si="4"/>
        <v>0</v>
      </c>
    </row>
    <row r="27" spans="1:17" ht="15.75" x14ac:dyDescent="0.25">
      <c r="A27" s="209" t="s">
        <v>55</v>
      </c>
      <c r="B27" s="210" t="s">
        <v>20</v>
      </c>
      <c r="C27" s="213" t="s">
        <v>19</v>
      </c>
      <c r="D27" s="207" t="e">
        <f>+#REF!</f>
        <v>#REF!</v>
      </c>
      <c r="E27" s="212">
        <f>IFERROR($D27*+GETPIVOTDATA("Somma di Valore totale",'PVT REND CONSUMO'!$A$3,"ASL TERRITORIALE",$B27,"ATS RESIDENZA",E$1,"Assegnazione",$A27)/GETPIVOTDATA("Somma di Valore totale",'PVT REND CONSUMO'!$A$3,"ASL TERRITORIALE",$B27,"Assegnazione",$A27),0)</f>
        <v>0</v>
      </c>
      <c r="F27" s="212">
        <f>IFERROR($D27*+GETPIVOTDATA("Somma di Valore totale",'PVT REND CONSUMO'!$A$3,"ASL TERRITORIALE",$B27,"ATS RESIDENZA",F$1,"Assegnazione",$A27)/GETPIVOTDATA("Somma di Valore totale",'PVT REND CONSUMO'!$A$3,"ASL TERRITORIALE",$B27,"Assegnazione",$A27),0)</f>
        <v>0</v>
      </c>
      <c r="G27" s="212">
        <f>IFERROR($D27*+GETPIVOTDATA("Somma di Valore totale",'PVT REND CONSUMO'!$A$3,"ASL TERRITORIALE",$B27,"ATS RESIDENZA",G$1,"Assegnazione",$A27)/GETPIVOTDATA("Somma di Valore totale",'PVT REND CONSUMO'!$A$3,"ASL TERRITORIALE",$B27,"Assegnazione",$A27),0)</f>
        <v>0</v>
      </c>
      <c r="H27" s="212">
        <f>IFERROR($D27*+GETPIVOTDATA("Somma di Valore totale",'PVT REND CONSUMO'!$A$3,"ASL TERRITORIALE",$B27,"ATS RESIDENZA",H$1,"Assegnazione",$A27)/GETPIVOTDATA("Somma di Valore totale",'PVT REND CONSUMO'!$A$3,"ASL TERRITORIALE",$B27,"Assegnazione",$A27),0)</f>
        <v>0</v>
      </c>
      <c r="I27" s="212">
        <f>IFERROR($D27*+GETPIVOTDATA("Somma di Valore totale",'PVT REND CONSUMO'!$A$3,"ASL TERRITORIALE",$B27,"ATS RESIDENZA",I$1,"Assegnazione",$A27)/GETPIVOTDATA("Somma di Valore totale",'PVT REND CONSUMO'!$A$3,"ASL TERRITORIALE",$B27,"Assegnazione",$A27),0)</f>
        <v>0</v>
      </c>
      <c r="J27" s="212">
        <f>IFERROR($D27*+GETPIVOTDATA("Somma di Valore totale",'PVT REND CONSUMO'!$A$3,"ASL TERRITORIALE",$B27,"ATS RESIDENZA",J$1,"Assegnazione",$A27)/GETPIVOTDATA("Somma di Valore totale",'PVT REND CONSUMO'!$A$3,"ASL TERRITORIALE",$B27,"Assegnazione",$A27),0)</f>
        <v>0</v>
      </c>
      <c r="K27" s="212">
        <f>IFERROR($D27*+GETPIVOTDATA("Somma di Valore totale",'PVT REND CONSUMO'!$A$3,"ASL TERRITORIALE",$B27,"ATS RESIDENZA",K$1,"Assegnazione",$A27)/GETPIVOTDATA("Somma di Valore totale",'PVT REND CONSUMO'!$A$3,"ASL TERRITORIALE",$B27,"Assegnazione",$A27),0)</f>
        <v>0</v>
      </c>
      <c r="L27" s="212">
        <f>IFERROR($D27*+GETPIVOTDATA("Somma di Valore totale",'PVT REND CONSUMO'!$A$3,"ASL TERRITORIALE",$B27,"ATS RESIDENZA",L$1,"Assegnazione",$A27)/GETPIVOTDATA("Somma di Valore totale",'PVT REND CONSUMO'!$A$3,"ASL TERRITORIALE",$B27,"Assegnazione",$A27),0)</f>
        <v>0</v>
      </c>
      <c r="M27" s="220" t="e">
        <f t="shared" ref="M27:M41" si="5">SUM(E27:L27)-D27</f>
        <v>#REF!</v>
      </c>
      <c r="N27" s="96">
        <f t="shared" si="1"/>
        <v>0</v>
      </c>
      <c r="O27" s="96">
        <f t="shared" si="2"/>
        <v>0</v>
      </c>
      <c r="P27" s="229" t="e">
        <f t="shared" si="3"/>
        <v>#REF!</v>
      </c>
      <c r="Q27" s="229">
        <f t="shared" si="4"/>
        <v>0</v>
      </c>
    </row>
    <row r="28" spans="1:17" ht="15.75" x14ac:dyDescent="0.25">
      <c r="A28" s="209" t="s">
        <v>55</v>
      </c>
      <c r="B28" s="210" t="s">
        <v>18</v>
      </c>
      <c r="C28" s="213" t="s">
        <v>17</v>
      </c>
      <c r="D28" s="207" t="e">
        <f>+#REF!</f>
        <v>#REF!</v>
      </c>
      <c r="E28" s="212">
        <f>IFERROR($D28*+GETPIVOTDATA("Somma di Valore totale",'PVT REND CONSUMO'!$A$3,"ASL TERRITORIALE",$B28,"ATS RESIDENZA",E$1,"Assegnazione",$A28)/GETPIVOTDATA("Somma di Valore totale",'PVT REND CONSUMO'!$A$3,"ASL TERRITORIALE",$B28,"Assegnazione",$A28),0)</f>
        <v>0</v>
      </c>
      <c r="F28" s="212">
        <f>IFERROR($D28*+GETPIVOTDATA("Somma di Valore totale",'PVT REND CONSUMO'!$A$3,"ASL TERRITORIALE",$B28,"ATS RESIDENZA",F$1,"Assegnazione",$A28)/GETPIVOTDATA("Somma di Valore totale",'PVT REND CONSUMO'!$A$3,"ASL TERRITORIALE",$B28,"Assegnazione",$A28),0)</f>
        <v>0</v>
      </c>
      <c r="G28" s="212">
        <f>IFERROR($D28*+GETPIVOTDATA("Somma di Valore totale",'PVT REND CONSUMO'!$A$3,"ASL TERRITORIALE",$B28,"ATS RESIDENZA",G$1,"Assegnazione",$A28)/GETPIVOTDATA("Somma di Valore totale",'PVT REND CONSUMO'!$A$3,"ASL TERRITORIALE",$B28,"Assegnazione",$A28),0)</f>
        <v>0</v>
      </c>
      <c r="H28" s="212">
        <f>IFERROR($D28*+GETPIVOTDATA("Somma di Valore totale",'PVT REND CONSUMO'!$A$3,"ASL TERRITORIALE",$B28,"ATS RESIDENZA",H$1,"Assegnazione",$A28)/GETPIVOTDATA("Somma di Valore totale",'PVT REND CONSUMO'!$A$3,"ASL TERRITORIALE",$B28,"Assegnazione",$A28),0)</f>
        <v>0</v>
      </c>
      <c r="I28" s="212">
        <f>IFERROR($D28*+GETPIVOTDATA("Somma di Valore totale",'PVT REND CONSUMO'!$A$3,"ASL TERRITORIALE",$B28,"ATS RESIDENZA",I$1,"Assegnazione",$A28)/GETPIVOTDATA("Somma di Valore totale",'PVT REND CONSUMO'!$A$3,"ASL TERRITORIALE",$B28,"Assegnazione",$A28),0)</f>
        <v>0</v>
      </c>
      <c r="J28" s="212">
        <f>IFERROR($D28*+GETPIVOTDATA("Somma di Valore totale",'PVT REND CONSUMO'!$A$3,"ASL TERRITORIALE",$B28,"ATS RESIDENZA",J$1,"Assegnazione",$A28)/GETPIVOTDATA("Somma di Valore totale",'PVT REND CONSUMO'!$A$3,"ASL TERRITORIALE",$B28,"Assegnazione",$A28),0)</f>
        <v>0</v>
      </c>
      <c r="K28" s="212">
        <f>IFERROR($D28*+GETPIVOTDATA("Somma di Valore totale",'PVT REND CONSUMO'!$A$3,"ASL TERRITORIALE",$B28,"ATS RESIDENZA",K$1,"Assegnazione",$A28)/GETPIVOTDATA("Somma di Valore totale",'PVT REND CONSUMO'!$A$3,"ASL TERRITORIALE",$B28,"Assegnazione",$A28),0)</f>
        <v>0</v>
      </c>
      <c r="L28" s="212">
        <f>IFERROR($D28*+GETPIVOTDATA("Somma di Valore totale",'PVT REND CONSUMO'!$A$3,"ASL TERRITORIALE",$B28,"ATS RESIDENZA",L$1,"Assegnazione",$A28)/GETPIVOTDATA("Somma di Valore totale",'PVT REND CONSUMO'!$A$3,"ASL TERRITORIALE",$B28,"Assegnazione",$A28),0)</f>
        <v>0</v>
      </c>
      <c r="M28" s="220" t="e">
        <f t="shared" si="5"/>
        <v>#REF!</v>
      </c>
      <c r="N28" s="96">
        <f t="shared" si="1"/>
        <v>0</v>
      </c>
      <c r="O28" s="96">
        <f t="shared" si="2"/>
        <v>0</v>
      </c>
      <c r="P28" s="229" t="e">
        <f t="shared" si="3"/>
        <v>#REF!</v>
      </c>
      <c r="Q28" s="229">
        <f t="shared" si="4"/>
        <v>0</v>
      </c>
    </row>
    <row r="29" spans="1:17" ht="15.75" x14ac:dyDescent="0.25">
      <c r="A29" s="209" t="s">
        <v>55</v>
      </c>
      <c r="B29" s="210" t="s">
        <v>16</v>
      </c>
      <c r="C29" s="213" t="s">
        <v>15</v>
      </c>
      <c r="D29" s="207" t="e">
        <f>+#REF!</f>
        <v>#REF!</v>
      </c>
      <c r="E29" s="212">
        <f>IFERROR($D29*+GETPIVOTDATA("Somma di Valore totale",'PVT REND CONSUMO'!$A$3,"ASL TERRITORIALE",$B29,"ATS RESIDENZA",E$1,"Assegnazione",$A29)/GETPIVOTDATA("Somma di Valore totale",'PVT REND CONSUMO'!$A$3,"ASL TERRITORIALE",$B29,"Assegnazione",$A29),0)</f>
        <v>0</v>
      </c>
      <c r="F29" s="212">
        <f>IFERROR($D29*+GETPIVOTDATA("Somma di Valore totale",'PVT REND CONSUMO'!$A$3,"ASL TERRITORIALE",$B29,"ATS RESIDENZA",F$1,"Assegnazione",$A29)/GETPIVOTDATA("Somma di Valore totale",'PVT REND CONSUMO'!$A$3,"ASL TERRITORIALE",$B29,"Assegnazione",$A29),0)</f>
        <v>0</v>
      </c>
      <c r="G29" s="212">
        <f>IFERROR($D29*+GETPIVOTDATA("Somma di Valore totale",'PVT REND CONSUMO'!$A$3,"ASL TERRITORIALE",$B29,"ATS RESIDENZA",G$1,"Assegnazione",$A29)/GETPIVOTDATA("Somma di Valore totale",'PVT REND CONSUMO'!$A$3,"ASL TERRITORIALE",$B29,"Assegnazione",$A29),0)</f>
        <v>0</v>
      </c>
      <c r="H29" s="212">
        <f>IFERROR($D29*+GETPIVOTDATA("Somma di Valore totale",'PVT REND CONSUMO'!$A$3,"ASL TERRITORIALE",$B29,"ATS RESIDENZA",H$1,"Assegnazione",$A29)/GETPIVOTDATA("Somma di Valore totale",'PVT REND CONSUMO'!$A$3,"ASL TERRITORIALE",$B29,"Assegnazione",$A29),0)</f>
        <v>0</v>
      </c>
      <c r="I29" s="212">
        <f>IFERROR($D29*+GETPIVOTDATA("Somma di Valore totale",'PVT REND CONSUMO'!$A$3,"ASL TERRITORIALE",$B29,"ATS RESIDENZA",I$1,"Assegnazione",$A29)/GETPIVOTDATA("Somma di Valore totale",'PVT REND CONSUMO'!$A$3,"ASL TERRITORIALE",$B29,"Assegnazione",$A29),0)</f>
        <v>0</v>
      </c>
      <c r="J29" s="212">
        <f>IFERROR($D29*+GETPIVOTDATA("Somma di Valore totale",'PVT REND CONSUMO'!$A$3,"ASL TERRITORIALE",$B29,"ATS RESIDENZA",J$1,"Assegnazione",$A29)/GETPIVOTDATA("Somma di Valore totale",'PVT REND CONSUMO'!$A$3,"ASL TERRITORIALE",$B29,"Assegnazione",$A29),0)</f>
        <v>0</v>
      </c>
      <c r="K29" s="212">
        <f>IFERROR($D29*+GETPIVOTDATA("Somma di Valore totale",'PVT REND CONSUMO'!$A$3,"ASL TERRITORIALE",$B29,"ATS RESIDENZA",K$1,"Assegnazione",$A29)/GETPIVOTDATA("Somma di Valore totale",'PVT REND CONSUMO'!$A$3,"ASL TERRITORIALE",$B29,"Assegnazione",$A29),0)</f>
        <v>0</v>
      </c>
      <c r="L29" s="212">
        <f>IFERROR($D29*+GETPIVOTDATA("Somma di Valore totale",'PVT REND CONSUMO'!$A$3,"ASL TERRITORIALE",$B29,"ATS RESIDENZA",L$1,"Assegnazione",$A29)/GETPIVOTDATA("Somma di Valore totale",'PVT REND CONSUMO'!$A$3,"ASL TERRITORIALE",$B29,"Assegnazione",$A29),0)</f>
        <v>0</v>
      </c>
      <c r="M29" s="220" t="e">
        <f t="shared" si="5"/>
        <v>#REF!</v>
      </c>
      <c r="N29" s="96">
        <f t="shared" si="1"/>
        <v>0</v>
      </c>
      <c r="O29" s="96">
        <f t="shared" si="2"/>
        <v>0</v>
      </c>
      <c r="P29" s="229" t="e">
        <f t="shared" si="3"/>
        <v>#REF!</v>
      </c>
      <c r="Q29" s="229">
        <f t="shared" si="4"/>
        <v>0</v>
      </c>
    </row>
    <row r="30" spans="1:17" ht="15.75" x14ac:dyDescent="0.25">
      <c r="A30" s="209" t="s">
        <v>55</v>
      </c>
      <c r="B30" s="210" t="s">
        <v>14</v>
      </c>
      <c r="C30" s="213" t="s">
        <v>13</v>
      </c>
      <c r="D30" s="207" t="e">
        <f>+#REF!</f>
        <v>#REF!</v>
      </c>
      <c r="E30" s="212">
        <f>IFERROR($D30*+GETPIVOTDATA("Somma di Valore totale",'PVT REND CONSUMO'!$A$3,"ASL TERRITORIALE",$B30,"ATS RESIDENZA",E$1,"Assegnazione",$A30)/GETPIVOTDATA("Somma di Valore totale",'PVT REND CONSUMO'!$A$3,"ASL TERRITORIALE",$B30,"Assegnazione",$A30),0)</f>
        <v>0</v>
      </c>
      <c r="F30" s="212">
        <f>IFERROR($D30*+GETPIVOTDATA("Somma di Valore totale",'PVT REND CONSUMO'!$A$3,"ASL TERRITORIALE",$B30,"ATS RESIDENZA",F$1,"Assegnazione",$A30)/GETPIVOTDATA("Somma di Valore totale",'PVT REND CONSUMO'!$A$3,"ASL TERRITORIALE",$B30,"Assegnazione",$A30),0)</f>
        <v>0</v>
      </c>
      <c r="G30" s="212">
        <f>IFERROR($D30*+GETPIVOTDATA("Somma di Valore totale",'PVT REND CONSUMO'!$A$3,"ASL TERRITORIALE",$B30,"ATS RESIDENZA",G$1,"Assegnazione",$A30)/GETPIVOTDATA("Somma di Valore totale",'PVT REND CONSUMO'!$A$3,"ASL TERRITORIALE",$B30,"Assegnazione",$A30),0)</f>
        <v>0</v>
      </c>
      <c r="H30" s="212">
        <f>IFERROR($D30*+GETPIVOTDATA("Somma di Valore totale",'PVT REND CONSUMO'!$A$3,"ASL TERRITORIALE",$B30,"ATS RESIDENZA",H$1,"Assegnazione",$A30)/GETPIVOTDATA("Somma di Valore totale",'PVT REND CONSUMO'!$A$3,"ASL TERRITORIALE",$B30,"Assegnazione",$A30),0)</f>
        <v>0</v>
      </c>
      <c r="I30" s="212">
        <f>IFERROR($D30*+GETPIVOTDATA("Somma di Valore totale",'PVT REND CONSUMO'!$A$3,"ASL TERRITORIALE",$B30,"ATS RESIDENZA",I$1,"Assegnazione",$A30)/GETPIVOTDATA("Somma di Valore totale",'PVT REND CONSUMO'!$A$3,"ASL TERRITORIALE",$B30,"Assegnazione",$A30),0)</f>
        <v>0</v>
      </c>
      <c r="J30" s="212">
        <f>IFERROR($D30*+GETPIVOTDATA("Somma di Valore totale",'PVT REND CONSUMO'!$A$3,"ASL TERRITORIALE",$B30,"ATS RESIDENZA",J$1,"Assegnazione",$A30)/GETPIVOTDATA("Somma di Valore totale",'PVT REND CONSUMO'!$A$3,"ASL TERRITORIALE",$B30,"Assegnazione",$A30),0)</f>
        <v>0</v>
      </c>
      <c r="K30" s="212">
        <f>IFERROR($D30*+GETPIVOTDATA("Somma di Valore totale",'PVT REND CONSUMO'!$A$3,"ASL TERRITORIALE",$B30,"ATS RESIDENZA",K$1,"Assegnazione",$A30)/GETPIVOTDATA("Somma di Valore totale",'PVT REND CONSUMO'!$A$3,"ASL TERRITORIALE",$B30,"Assegnazione",$A30),0)</f>
        <v>0</v>
      </c>
      <c r="L30" s="212">
        <f>IFERROR($D30*+GETPIVOTDATA("Somma di Valore totale",'PVT REND CONSUMO'!$A$3,"ASL TERRITORIALE",$B30,"ATS RESIDENZA",L$1,"Assegnazione",$A30)/GETPIVOTDATA("Somma di Valore totale",'PVT REND CONSUMO'!$A$3,"ASL TERRITORIALE",$B30,"Assegnazione",$A30),0)</f>
        <v>0</v>
      </c>
      <c r="M30" s="220" t="e">
        <f t="shared" si="5"/>
        <v>#REF!</v>
      </c>
      <c r="N30" s="96">
        <f t="shared" si="1"/>
        <v>0</v>
      </c>
      <c r="O30" s="96">
        <f t="shared" si="2"/>
        <v>0</v>
      </c>
      <c r="P30" s="229" t="e">
        <f t="shared" si="3"/>
        <v>#REF!</v>
      </c>
      <c r="Q30" s="229">
        <f t="shared" si="4"/>
        <v>0</v>
      </c>
    </row>
    <row r="31" spans="1:17" ht="15.75" x14ac:dyDescent="0.25">
      <c r="A31" s="209" t="s">
        <v>55</v>
      </c>
      <c r="B31" s="210" t="s">
        <v>12</v>
      </c>
      <c r="C31" s="213" t="s">
        <v>11</v>
      </c>
      <c r="D31" s="207" t="e">
        <f>+#REF!</f>
        <v>#REF!</v>
      </c>
      <c r="E31" s="212">
        <f>IFERROR($D31*+GETPIVOTDATA("Somma di Valore totale",'PVT REND CONSUMO'!$A$3,"ASL TERRITORIALE",$B31,"ATS RESIDENZA",E$1,"Assegnazione",$A31)/GETPIVOTDATA("Somma di Valore totale",'PVT REND CONSUMO'!$A$3,"ASL TERRITORIALE",$B31,"Assegnazione",$A31),0)</f>
        <v>0</v>
      </c>
      <c r="F31" s="212">
        <f>IFERROR($D31*+GETPIVOTDATA("Somma di Valore totale",'PVT REND CONSUMO'!$A$3,"ASL TERRITORIALE",$B31,"ATS RESIDENZA",F$1,"Assegnazione",$A31)/GETPIVOTDATA("Somma di Valore totale",'PVT REND CONSUMO'!$A$3,"ASL TERRITORIALE",$B31,"Assegnazione",$A31),0)</f>
        <v>0</v>
      </c>
      <c r="G31" s="212">
        <f>IFERROR($D31*+GETPIVOTDATA("Somma di Valore totale",'PVT REND CONSUMO'!$A$3,"ASL TERRITORIALE",$B31,"ATS RESIDENZA",G$1,"Assegnazione",$A31)/GETPIVOTDATA("Somma di Valore totale",'PVT REND CONSUMO'!$A$3,"ASL TERRITORIALE",$B31,"Assegnazione",$A31),0)</f>
        <v>0</v>
      </c>
      <c r="H31" s="212">
        <f>IFERROR($D31*+GETPIVOTDATA("Somma di Valore totale",'PVT REND CONSUMO'!$A$3,"ASL TERRITORIALE",$B31,"ATS RESIDENZA",H$1,"Assegnazione",$A31)/GETPIVOTDATA("Somma di Valore totale",'PVT REND CONSUMO'!$A$3,"ASL TERRITORIALE",$B31,"Assegnazione",$A31),0)</f>
        <v>0</v>
      </c>
      <c r="I31" s="212">
        <f>IFERROR($D31*+GETPIVOTDATA("Somma di Valore totale",'PVT REND CONSUMO'!$A$3,"ASL TERRITORIALE",$B31,"ATS RESIDENZA",I$1,"Assegnazione",$A31)/GETPIVOTDATA("Somma di Valore totale",'PVT REND CONSUMO'!$A$3,"ASL TERRITORIALE",$B31,"Assegnazione",$A31),0)</f>
        <v>0</v>
      </c>
      <c r="J31" s="212">
        <f>IFERROR($D31*+GETPIVOTDATA("Somma di Valore totale",'PVT REND CONSUMO'!$A$3,"ASL TERRITORIALE",$B31,"ATS RESIDENZA",J$1,"Assegnazione",$A31)/GETPIVOTDATA("Somma di Valore totale",'PVT REND CONSUMO'!$A$3,"ASL TERRITORIALE",$B31,"Assegnazione",$A31),0)</f>
        <v>0</v>
      </c>
      <c r="K31" s="212">
        <f>IFERROR($D31*+GETPIVOTDATA("Somma di Valore totale",'PVT REND CONSUMO'!$A$3,"ASL TERRITORIALE",$B31,"ATS RESIDENZA",K$1,"Assegnazione",$A31)/GETPIVOTDATA("Somma di Valore totale",'PVT REND CONSUMO'!$A$3,"ASL TERRITORIALE",$B31,"Assegnazione",$A31),0)</f>
        <v>0</v>
      </c>
      <c r="L31" s="212">
        <f>IFERROR($D31*+GETPIVOTDATA("Somma di Valore totale",'PVT REND CONSUMO'!$A$3,"ASL TERRITORIALE",$B31,"ATS RESIDENZA",L$1,"Assegnazione",$A31)/GETPIVOTDATA("Somma di Valore totale",'PVT REND CONSUMO'!$A$3,"ASL TERRITORIALE",$B31,"Assegnazione",$A31),0)</f>
        <v>0</v>
      </c>
      <c r="M31" s="220" t="e">
        <f t="shared" si="5"/>
        <v>#REF!</v>
      </c>
      <c r="N31" s="96">
        <f t="shared" si="1"/>
        <v>0</v>
      </c>
      <c r="O31" s="96">
        <f t="shared" si="2"/>
        <v>0</v>
      </c>
      <c r="P31" s="229" t="e">
        <f t="shared" si="3"/>
        <v>#REF!</v>
      </c>
      <c r="Q31" s="229">
        <f t="shared" si="4"/>
        <v>0</v>
      </c>
    </row>
    <row r="32" spans="1:17" ht="15.75" x14ac:dyDescent="0.25">
      <c r="A32" s="209" t="s">
        <v>55</v>
      </c>
      <c r="B32" s="210" t="s">
        <v>10</v>
      </c>
      <c r="C32" s="213" t="s">
        <v>9</v>
      </c>
      <c r="D32" s="207" t="e">
        <f>+#REF!</f>
        <v>#REF!</v>
      </c>
      <c r="E32" s="212">
        <f>IFERROR($D32*+GETPIVOTDATA("Somma di Valore totale",'PVT REND CONSUMO'!$A$3,"ASL TERRITORIALE",$B32,"ATS RESIDENZA",E$1,"Assegnazione",$A32)/GETPIVOTDATA("Somma di Valore totale",'PVT REND CONSUMO'!$A$3,"ASL TERRITORIALE",$B32,"Assegnazione",$A32),0)</f>
        <v>0</v>
      </c>
      <c r="F32" s="212">
        <f>IFERROR($D32*+GETPIVOTDATA("Somma di Valore totale",'PVT REND CONSUMO'!$A$3,"ASL TERRITORIALE",$B32,"ATS RESIDENZA",F$1,"Assegnazione",$A32)/GETPIVOTDATA("Somma di Valore totale",'PVT REND CONSUMO'!$A$3,"ASL TERRITORIALE",$B32,"Assegnazione",$A32),0)</f>
        <v>0</v>
      </c>
      <c r="G32" s="212">
        <f>IFERROR($D32*+GETPIVOTDATA("Somma di Valore totale",'PVT REND CONSUMO'!$A$3,"ASL TERRITORIALE",$B32,"ATS RESIDENZA",G$1,"Assegnazione",$A32)/GETPIVOTDATA("Somma di Valore totale",'PVT REND CONSUMO'!$A$3,"ASL TERRITORIALE",$B32,"Assegnazione",$A32),0)</f>
        <v>0</v>
      </c>
      <c r="H32" s="212">
        <f>IFERROR($D32*+GETPIVOTDATA("Somma di Valore totale",'PVT REND CONSUMO'!$A$3,"ASL TERRITORIALE",$B32,"ATS RESIDENZA",H$1,"Assegnazione",$A32)/GETPIVOTDATA("Somma di Valore totale",'PVT REND CONSUMO'!$A$3,"ASL TERRITORIALE",$B32,"Assegnazione",$A32),0)</f>
        <v>0</v>
      </c>
      <c r="I32" s="212">
        <f>IFERROR($D32*+GETPIVOTDATA("Somma di Valore totale",'PVT REND CONSUMO'!$A$3,"ASL TERRITORIALE",$B32,"ATS RESIDENZA",I$1,"Assegnazione",$A32)/GETPIVOTDATA("Somma di Valore totale",'PVT REND CONSUMO'!$A$3,"ASL TERRITORIALE",$B32,"Assegnazione",$A32),0)</f>
        <v>0</v>
      </c>
      <c r="J32" s="212">
        <f>IFERROR($D32*+GETPIVOTDATA("Somma di Valore totale",'PVT REND CONSUMO'!$A$3,"ASL TERRITORIALE",$B32,"ATS RESIDENZA",J$1,"Assegnazione",$A32)/GETPIVOTDATA("Somma di Valore totale",'PVT REND CONSUMO'!$A$3,"ASL TERRITORIALE",$B32,"Assegnazione",$A32),0)</f>
        <v>0</v>
      </c>
      <c r="K32" s="212">
        <f>IFERROR($D32*+GETPIVOTDATA("Somma di Valore totale",'PVT REND CONSUMO'!$A$3,"ASL TERRITORIALE",$B32,"ATS RESIDENZA",K$1,"Assegnazione",$A32)/GETPIVOTDATA("Somma di Valore totale",'PVT REND CONSUMO'!$A$3,"ASL TERRITORIALE",$B32,"Assegnazione",$A32),0)</f>
        <v>0</v>
      </c>
      <c r="L32" s="212">
        <f>IFERROR($D32*+GETPIVOTDATA("Somma di Valore totale",'PVT REND CONSUMO'!$A$3,"ASL TERRITORIALE",$B32,"ATS RESIDENZA",L$1,"Assegnazione",$A32)/GETPIVOTDATA("Somma di Valore totale",'PVT REND CONSUMO'!$A$3,"ASL TERRITORIALE",$B32,"Assegnazione",$A32),0)</f>
        <v>0</v>
      </c>
      <c r="M32" s="220" t="e">
        <f t="shared" si="5"/>
        <v>#REF!</v>
      </c>
      <c r="N32" s="96">
        <f t="shared" si="1"/>
        <v>0</v>
      </c>
      <c r="O32" s="96">
        <f t="shared" si="2"/>
        <v>0</v>
      </c>
      <c r="P32" s="229" t="e">
        <f t="shared" si="3"/>
        <v>#REF!</v>
      </c>
      <c r="Q32" s="229">
        <f t="shared" si="4"/>
        <v>0</v>
      </c>
    </row>
    <row r="33" spans="1:17" ht="15.75" x14ac:dyDescent="0.25">
      <c r="A33" s="209" t="s">
        <v>55</v>
      </c>
      <c r="B33" s="210" t="s">
        <v>8</v>
      </c>
      <c r="C33" s="213" t="s">
        <v>7</v>
      </c>
      <c r="D33" s="207" t="e">
        <f>+#REF!</f>
        <v>#REF!</v>
      </c>
      <c r="E33" s="212">
        <f>IFERROR($D33*+GETPIVOTDATA("Somma di Valore totale",'PVT REND CONSUMO'!$A$3,"ASL TERRITORIALE",$B33,"ATS RESIDENZA",E$1,"Assegnazione",$A33)/GETPIVOTDATA("Somma di Valore totale",'PVT REND CONSUMO'!$A$3,"ASL TERRITORIALE",$B33,"Assegnazione",$A33),0)</f>
        <v>0</v>
      </c>
      <c r="F33" s="212">
        <f>IFERROR($D33*+GETPIVOTDATA("Somma di Valore totale",'PVT REND CONSUMO'!$A$3,"ASL TERRITORIALE",$B33,"ATS RESIDENZA",F$1,"Assegnazione",$A33)/GETPIVOTDATA("Somma di Valore totale",'PVT REND CONSUMO'!$A$3,"ASL TERRITORIALE",$B33,"Assegnazione",$A33),0)</f>
        <v>0</v>
      </c>
      <c r="G33" s="212">
        <f>IFERROR($D33*+GETPIVOTDATA("Somma di Valore totale",'PVT REND CONSUMO'!$A$3,"ASL TERRITORIALE",$B33,"ATS RESIDENZA",G$1,"Assegnazione",$A33)/GETPIVOTDATA("Somma di Valore totale",'PVT REND CONSUMO'!$A$3,"ASL TERRITORIALE",$B33,"Assegnazione",$A33),0)</f>
        <v>0</v>
      </c>
      <c r="H33" s="212">
        <f>IFERROR($D33*+GETPIVOTDATA("Somma di Valore totale",'PVT REND CONSUMO'!$A$3,"ASL TERRITORIALE",$B33,"ATS RESIDENZA",H$1,"Assegnazione",$A33)/GETPIVOTDATA("Somma di Valore totale",'PVT REND CONSUMO'!$A$3,"ASL TERRITORIALE",$B33,"Assegnazione",$A33),0)</f>
        <v>0</v>
      </c>
      <c r="I33" s="212">
        <f>IFERROR($D33*+GETPIVOTDATA("Somma di Valore totale",'PVT REND CONSUMO'!$A$3,"ASL TERRITORIALE",$B33,"ATS RESIDENZA",I$1,"Assegnazione",$A33)/GETPIVOTDATA("Somma di Valore totale",'PVT REND CONSUMO'!$A$3,"ASL TERRITORIALE",$B33,"Assegnazione",$A33),0)</f>
        <v>0</v>
      </c>
      <c r="J33" s="212">
        <f>IFERROR($D33*+GETPIVOTDATA("Somma di Valore totale",'PVT REND CONSUMO'!$A$3,"ASL TERRITORIALE",$B33,"ATS RESIDENZA",J$1,"Assegnazione",$A33)/GETPIVOTDATA("Somma di Valore totale",'PVT REND CONSUMO'!$A$3,"ASL TERRITORIALE",$B33,"Assegnazione",$A33),0)</f>
        <v>0</v>
      </c>
      <c r="K33" s="212">
        <f>IFERROR($D33*+GETPIVOTDATA("Somma di Valore totale",'PVT REND CONSUMO'!$A$3,"ASL TERRITORIALE",$B33,"ATS RESIDENZA",K$1,"Assegnazione",$A33)/GETPIVOTDATA("Somma di Valore totale",'PVT REND CONSUMO'!$A$3,"ASL TERRITORIALE",$B33,"Assegnazione",$A33),0)</f>
        <v>0</v>
      </c>
      <c r="L33" s="212">
        <f>IFERROR($D33*+GETPIVOTDATA("Somma di Valore totale",'PVT REND CONSUMO'!$A$3,"ASL TERRITORIALE",$B33,"ATS RESIDENZA",L$1,"Assegnazione",$A33)/GETPIVOTDATA("Somma di Valore totale",'PVT REND CONSUMO'!$A$3,"ASL TERRITORIALE",$B33,"Assegnazione",$A33),0)</f>
        <v>0</v>
      </c>
      <c r="M33" s="220" t="e">
        <f t="shared" si="5"/>
        <v>#REF!</v>
      </c>
      <c r="N33" s="96">
        <f t="shared" si="1"/>
        <v>0</v>
      </c>
      <c r="O33" s="96">
        <f t="shared" si="2"/>
        <v>0</v>
      </c>
      <c r="P33" s="229" t="e">
        <f t="shared" si="3"/>
        <v>#REF!</v>
      </c>
      <c r="Q33" s="229">
        <f t="shared" si="4"/>
        <v>0</v>
      </c>
    </row>
    <row r="34" spans="1:17" ht="30" x14ac:dyDescent="0.25">
      <c r="A34" s="108" t="s">
        <v>53</v>
      </c>
      <c r="B34" s="200" t="s">
        <v>22</v>
      </c>
      <c r="C34" s="202" t="s">
        <v>21</v>
      </c>
      <c r="D34" s="208" t="e">
        <f>+#REF!</f>
        <v>#REF!</v>
      </c>
      <c r="E34" s="201">
        <f>IFERROR($D34*+GETPIVOTDATA("Somma di Valore totale",'PVT REND CONSUMO'!$A$3,"ASL TERRITORIALE",$B34,"ATS RESIDENZA",E$1,"Assegnazione",$A34)/GETPIVOTDATA("Somma di Valore totale",'PVT REND CONSUMO'!$A$3,"ASL TERRITORIALE",$B34,"Assegnazione",$A34),0)</f>
        <v>0</v>
      </c>
      <c r="F34" s="201">
        <f>IFERROR($D34*+GETPIVOTDATA("Somma di Valore totale",'PVT REND CONSUMO'!$A$3,"ASL TERRITORIALE",$B34,"ATS RESIDENZA",F$1,"Assegnazione",$A34)/GETPIVOTDATA("Somma di Valore totale",'PVT REND CONSUMO'!$A$3,"ASL TERRITORIALE",$B34,"Assegnazione",$A34),0)</f>
        <v>0</v>
      </c>
      <c r="G34" s="201">
        <f>IFERROR($D34*+GETPIVOTDATA("Somma di Valore totale",'PVT REND CONSUMO'!$A$3,"ASL TERRITORIALE",$B34,"ATS RESIDENZA",G$1,"Assegnazione",$A34)/GETPIVOTDATA("Somma di Valore totale",'PVT REND CONSUMO'!$A$3,"ASL TERRITORIALE",$B34,"Assegnazione",$A34),0)</f>
        <v>0</v>
      </c>
      <c r="H34" s="201">
        <f>IFERROR($D34*+GETPIVOTDATA("Somma di Valore totale",'PVT REND CONSUMO'!$A$3,"ASL TERRITORIALE",$B34,"ATS RESIDENZA",H$1,"Assegnazione",$A34)/GETPIVOTDATA("Somma di Valore totale",'PVT REND CONSUMO'!$A$3,"ASL TERRITORIALE",$B34,"Assegnazione",$A34),0)</f>
        <v>0</v>
      </c>
      <c r="I34" s="201">
        <f>IFERROR($D34*+GETPIVOTDATA("Somma di Valore totale",'PVT REND CONSUMO'!$A$3,"ASL TERRITORIALE",$B34,"ATS RESIDENZA",I$1,"Assegnazione",$A34)/GETPIVOTDATA("Somma di Valore totale",'PVT REND CONSUMO'!$A$3,"ASL TERRITORIALE",$B34,"Assegnazione",$A34),0)</f>
        <v>0</v>
      </c>
      <c r="J34" s="201">
        <f>IFERROR($D34*+GETPIVOTDATA("Somma di Valore totale",'PVT REND CONSUMO'!$A$3,"ASL TERRITORIALE",$B34,"ATS RESIDENZA",J$1,"Assegnazione",$A34)/GETPIVOTDATA("Somma di Valore totale",'PVT REND CONSUMO'!$A$3,"ASL TERRITORIALE",$B34,"Assegnazione",$A34),0)</f>
        <v>0</v>
      </c>
      <c r="K34" s="201">
        <f>IFERROR($D34*+GETPIVOTDATA("Somma di Valore totale",'PVT REND CONSUMO'!$A$3,"ASL TERRITORIALE",$B34,"ATS RESIDENZA",K$1,"Assegnazione",$A34)/GETPIVOTDATA("Somma di Valore totale",'PVT REND CONSUMO'!$A$3,"ASL TERRITORIALE",$B34,"Assegnazione",$A34),0)</f>
        <v>0</v>
      </c>
      <c r="L34" s="201">
        <f>IFERROR($D34*+GETPIVOTDATA("Somma di Valore totale",'PVT REND CONSUMO'!$A$3,"ASL TERRITORIALE",$B34,"ATS RESIDENZA",L$1,"Assegnazione",$A34)/GETPIVOTDATA("Somma di Valore totale",'PVT REND CONSUMO'!$A$3,"ASL TERRITORIALE",$B34,"Assegnazione",$A34),0)</f>
        <v>0</v>
      </c>
      <c r="M34" s="220" t="e">
        <f t="shared" si="5"/>
        <v>#REF!</v>
      </c>
      <c r="N34" s="96">
        <f t="shared" ref="N34:N65" si="6">IF($B34=E$1,E34,0)+IF($B34=F$1,F34,0)+IF($B34=G$1,G34,0)+IF($B34=H$1,H34,0)+IF($B34=I$1,I34,0)+IF($B34=J$1,J34,0)+IF($B34=K$1,K34,0)+IF($B34=L$1,L34,0)</f>
        <v>0</v>
      </c>
      <c r="O34" s="96">
        <f t="shared" ref="O34:O65" si="7">IF($B34=E$1,SUMIFS(E:E,$A:$A,$A34),0)+IF($B34=F$1,SUMIFS(F:F,$A:$A,$A34),0)+IF($B34=G$1,SUMIFS(G:G,$A:$A,$A34),0)+IF($B34=H$1,SUMIFS(H:H,$A:$A,$A34),0)+IF($B34=I$1,SUMIFS(I:I,$A:$A,$A34),0)+IF($B34=J$1,SUMIFS(J:J,$A:$A,$A34),0)+IF($B34=K$1,SUMIFS(K:K,$A:$A,$A34),0)+IF($B34=L$1,SUMIFS(L:L,$A:$A,$A34),0)</f>
        <v>0</v>
      </c>
      <c r="P34" s="229" t="e">
        <f t="shared" ref="P34:P65" si="8">+D34-N34</f>
        <v>#REF!</v>
      </c>
      <c r="Q34" s="229">
        <f t="shared" si="4"/>
        <v>0</v>
      </c>
    </row>
    <row r="35" spans="1:17" x14ac:dyDescent="0.25">
      <c r="A35" s="108" t="s">
        <v>53</v>
      </c>
      <c r="B35" s="200" t="s">
        <v>20</v>
      </c>
      <c r="C35" s="203" t="s">
        <v>19</v>
      </c>
      <c r="D35" s="208" t="e">
        <f>+#REF!</f>
        <v>#REF!</v>
      </c>
      <c r="E35" s="201">
        <f>IFERROR($D35*+GETPIVOTDATA("Somma di Valore totale",'PVT REND CONSUMO'!$A$3,"ASL TERRITORIALE",$B35,"ATS RESIDENZA",E$1,"Assegnazione",$A35)/GETPIVOTDATA("Somma di Valore totale",'PVT REND CONSUMO'!$A$3,"ASL TERRITORIALE",$B35,"Assegnazione",$A35),0)</f>
        <v>0</v>
      </c>
      <c r="F35" s="201">
        <f>IFERROR($D35*+GETPIVOTDATA("Somma di Valore totale",'PVT REND CONSUMO'!$A$3,"ASL TERRITORIALE",$B35,"ATS RESIDENZA",F$1,"Assegnazione",$A35)/GETPIVOTDATA("Somma di Valore totale",'PVT REND CONSUMO'!$A$3,"ASL TERRITORIALE",$B35,"Assegnazione",$A35),0)</f>
        <v>0</v>
      </c>
      <c r="G35" s="201">
        <f>IFERROR($D35*+GETPIVOTDATA("Somma di Valore totale",'PVT REND CONSUMO'!$A$3,"ASL TERRITORIALE",$B35,"ATS RESIDENZA",G$1,"Assegnazione",$A35)/GETPIVOTDATA("Somma di Valore totale",'PVT REND CONSUMO'!$A$3,"ASL TERRITORIALE",$B35,"Assegnazione",$A35),0)</f>
        <v>0</v>
      </c>
      <c r="H35" s="201">
        <f>IFERROR($D35*+GETPIVOTDATA("Somma di Valore totale",'PVT REND CONSUMO'!$A$3,"ASL TERRITORIALE",$B35,"ATS RESIDENZA",H$1,"Assegnazione",$A35)/GETPIVOTDATA("Somma di Valore totale",'PVT REND CONSUMO'!$A$3,"ASL TERRITORIALE",$B35,"Assegnazione",$A35),0)</f>
        <v>0</v>
      </c>
      <c r="I35" s="201">
        <f>IFERROR($D35*+GETPIVOTDATA("Somma di Valore totale",'PVT REND CONSUMO'!$A$3,"ASL TERRITORIALE",$B35,"ATS RESIDENZA",I$1,"Assegnazione",$A35)/GETPIVOTDATA("Somma di Valore totale",'PVT REND CONSUMO'!$A$3,"ASL TERRITORIALE",$B35,"Assegnazione",$A35),0)</f>
        <v>0</v>
      </c>
      <c r="J35" s="201">
        <f>IFERROR($D35*+GETPIVOTDATA("Somma di Valore totale",'PVT REND CONSUMO'!$A$3,"ASL TERRITORIALE",$B35,"ATS RESIDENZA",J$1,"Assegnazione",$A35)/GETPIVOTDATA("Somma di Valore totale",'PVT REND CONSUMO'!$A$3,"ASL TERRITORIALE",$B35,"Assegnazione",$A35),0)</f>
        <v>0</v>
      </c>
      <c r="K35" s="201">
        <f>IFERROR($D35*+GETPIVOTDATA("Somma di Valore totale",'PVT REND CONSUMO'!$A$3,"ASL TERRITORIALE",$B35,"ATS RESIDENZA",K$1,"Assegnazione",$A35)/GETPIVOTDATA("Somma di Valore totale",'PVT REND CONSUMO'!$A$3,"ASL TERRITORIALE",$B35,"Assegnazione",$A35),0)</f>
        <v>0</v>
      </c>
      <c r="L35" s="201">
        <f>IFERROR($D35*+GETPIVOTDATA("Somma di Valore totale",'PVT REND CONSUMO'!$A$3,"ASL TERRITORIALE",$B35,"ATS RESIDENZA",L$1,"Assegnazione",$A35)/GETPIVOTDATA("Somma di Valore totale",'PVT REND CONSUMO'!$A$3,"ASL TERRITORIALE",$B35,"Assegnazione",$A35),0)</f>
        <v>0</v>
      </c>
      <c r="M35" s="220" t="e">
        <f t="shared" si="5"/>
        <v>#REF!</v>
      </c>
      <c r="N35" s="96">
        <f t="shared" si="6"/>
        <v>0</v>
      </c>
      <c r="O35" s="96">
        <f t="shared" si="7"/>
        <v>0</v>
      </c>
      <c r="P35" s="229" t="e">
        <f t="shared" si="8"/>
        <v>#REF!</v>
      </c>
      <c r="Q35" s="229">
        <f t="shared" si="4"/>
        <v>0</v>
      </c>
    </row>
    <row r="36" spans="1:17" x14ac:dyDescent="0.25">
      <c r="A36" s="108" t="s">
        <v>53</v>
      </c>
      <c r="B36" s="200" t="s">
        <v>18</v>
      </c>
      <c r="C36" s="203" t="s">
        <v>17</v>
      </c>
      <c r="D36" s="208" t="e">
        <f>+#REF!</f>
        <v>#REF!</v>
      </c>
      <c r="E36" s="201">
        <f>IFERROR($D36*+GETPIVOTDATA("Somma di Valore totale",'PVT REND CONSUMO'!$A$3,"ASL TERRITORIALE",$B36,"ATS RESIDENZA",E$1,"Assegnazione",$A36)/GETPIVOTDATA("Somma di Valore totale",'PVT REND CONSUMO'!$A$3,"ASL TERRITORIALE",$B36,"Assegnazione",$A36),0)</f>
        <v>0</v>
      </c>
      <c r="F36" s="201">
        <f>IFERROR($D36*+GETPIVOTDATA("Somma di Valore totale",'PVT REND CONSUMO'!$A$3,"ASL TERRITORIALE",$B36,"ATS RESIDENZA",F$1,"Assegnazione",$A36)/GETPIVOTDATA("Somma di Valore totale",'PVT REND CONSUMO'!$A$3,"ASL TERRITORIALE",$B36,"Assegnazione",$A36),0)</f>
        <v>0</v>
      </c>
      <c r="G36" s="201">
        <f>IFERROR($D36*+GETPIVOTDATA("Somma di Valore totale",'PVT REND CONSUMO'!$A$3,"ASL TERRITORIALE",$B36,"ATS RESIDENZA",G$1,"Assegnazione",$A36)/GETPIVOTDATA("Somma di Valore totale",'PVT REND CONSUMO'!$A$3,"ASL TERRITORIALE",$B36,"Assegnazione",$A36),0)</f>
        <v>0</v>
      </c>
      <c r="H36" s="201">
        <f>IFERROR($D36*+GETPIVOTDATA("Somma di Valore totale",'PVT REND CONSUMO'!$A$3,"ASL TERRITORIALE",$B36,"ATS RESIDENZA",H$1,"Assegnazione",$A36)/GETPIVOTDATA("Somma di Valore totale",'PVT REND CONSUMO'!$A$3,"ASL TERRITORIALE",$B36,"Assegnazione",$A36),0)</f>
        <v>0</v>
      </c>
      <c r="I36" s="201">
        <f>IFERROR($D36*+GETPIVOTDATA("Somma di Valore totale",'PVT REND CONSUMO'!$A$3,"ASL TERRITORIALE",$B36,"ATS RESIDENZA",I$1,"Assegnazione",$A36)/GETPIVOTDATA("Somma di Valore totale",'PVT REND CONSUMO'!$A$3,"ASL TERRITORIALE",$B36,"Assegnazione",$A36),0)</f>
        <v>0</v>
      </c>
      <c r="J36" s="201">
        <f>IFERROR($D36*+GETPIVOTDATA("Somma di Valore totale",'PVT REND CONSUMO'!$A$3,"ASL TERRITORIALE",$B36,"ATS RESIDENZA",J$1,"Assegnazione",$A36)/GETPIVOTDATA("Somma di Valore totale",'PVT REND CONSUMO'!$A$3,"ASL TERRITORIALE",$B36,"Assegnazione",$A36),0)</f>
        <v>0</v>
      </c>
      <c r="K36" s="201">
        <f>IFERROR($D36*+GETPIVOTDATA("Somma di Valore totale",'PVT REND CONSUMO'!$A$3,"ASL TERRITORIALE",$B36,"ATS RESIDENZA",K$1,"Assegnazione",$A36)/GETPIVOTDATA("Somma di Valore totale",'PVT REND CONSUMO'!$A$3,"ASL TERRITORIALE",$B36,"Assegnazione",$A36),0)</f>
        <v>0</v>
      </c>
      <c r="L36" s="201">
        <f>IFERROR($D36*+GETPIVOTDATA("Somma di Valore totale",'PVT REND CONSUMO'!$A$3,"ASL TERRITORIALE",$B36,"ATS RESIDENZA",L$1,"Assegnazione",$A36)/GETPIVOTDATA("Somma di Valore totale",'PVT REND CONSUMO'!$A$3,"ASL TERRITORIALE",$B36,"Assegnazione",$A36),0)</f>
        <v>0</v>
      </c>
      <c r="M36" s="220" t="e">
        <f t="shared" si="5"/>
        <v>#REF!</v>
      </c>
      <c r="N36" s="96">
        <f t="shared" si="6"/>
        <v>0</v>
      </c>
      <c r="O36" s="96">
        <f t="shared" si="7"/>
        <v>0</v>
      </c>
      <c r="P36" s="229" t="e">
        <f t="shared" si="8"/>
        <v>#REF!</v>
      </c>
      <c r="Q36" s="229">
        <f t="shared" si="4"/>
        <v>0</v>
      </c>
    </row>
    <row r="37" spans="1:17" x14ac:dyDescent="0.25">
      <c r="A37" s="108" t="s">
        <v>53</v>
      </c>
      <c r="B37" s="200" t="s">
        <v>16</v>
      </c>
      <c r="C37" s="203" t="s">
        <v>15</v>
      </c>
      <c r="D37" s="208" t="e">
        <f>+#REF!</f>
        <v>#REF!</v>
      </c>
      <c r="E37" s="201">
        <f>IFERROR($D37*+GETPIVOTDATA("Somma di Valore totale",'PVT REND CONSUMO'!$A$3,"ASL TERRITORIALE",$B37,"ATS RESIDENZA",E$1,"Assegnazione",$A37)/GETPIVOTDATA("Somma di Valore totale",'PVT REND CONSUMO'!$A$3,"ASL TERRITORIALE",$B37,"Assegnazione",$A37),0)</f>
        <v>0</v>
      </c>
      <c r="F37" s="201">
        <f>IFERROR($D37*+GETPIVOTDATA("Somma di Valore totale",'PVT REND CONSUMO'!$A$3,"ASL TERRITORIALE",$B37,"ATS RESIDENZA",F$1,"Assegnazione",$A37)/GETPIVOTDATA("Somma di Valore totale",'PVT REND CONSUMO'!$A$3,"ASL TERRITORIALE",$B37,"Assegnazione",$A37),0)</f>
        <v>0</v>
      </c>
      <c r="G37" s="201">
        <f>IFERROR($D37*+GETPIVOTDATA("Somma di Valore totale",'PVT REND CONSUMO'!$A$3,"ASL TERRITORIALE",$B37,"ATS RESIDENZA",G$1,"Assegnazione",$A37)/GETPIVOTDATA("Somma di Valore totale",'PVT REND CONSUMO'!$A$3,"ASL TERRITORIALE",$B37,"Assegnazione",$A37),0)</f>
        <v>0</v>
      </c>
      <c r="H37" s="201">
        <f>IFERROR($D37*+GETPIVOTDATA("Somma di Valore totale",'PVT REND CONSUMO'!$A$3,"ASL TERRITORIALE",$B37,"ATS RESIDENZA",H$1,"Assegnazione",$A37)/GETPIVOTDATA("Somma di Valore totale",'PVT REND CONSUMO'!$A$3,"ASL TERRITORIALE",$B37,"Assegnazione",$A37),0)</f>
        <v>0</v>
      </c>
      <c r="I37" s="201">
        <f>IFERROR($D37*+GETPIVOTDATA("Somma di Valore totale",'PVT REND CONSUMO'!$A$3,"ASL TERRITORIALE",$B37,"ATS RESIDENZA",I$1,"Assegnazione",$A37)/GETPIVOTDATA("Somma di Valore totale",'PVT REND CONSUMO'!$A$3,"ASL TERRITORIALE",$B37,"Assegnazione",$A37),0)</f>
        <v>0</v>
      </c>
      <c r="J37" s="201">
        <f>IFERROR($D37*+GETPIVOTDATA("Somma di Valore totale",'PVT REND CONSUMO'!$A$3,"ASL TERRITORIALE",$B37,"ATS RESIDENZA",J$1,"Assegnazione",$A37)/GETPIVOTDATA("Somma di Valore totale",'PVT REND CONSUMO'!$A$3,"ASL TERRITORIALE",$B37,"Assegnazione",$A37),0)</f>
        <v>0</v>
      </c>
      <c r="K37" s="201">
        <f>IFERROR($D37*+GETPIVOTDATA("Somma di Valore totale",'PVT REND CONSUMO'!$A$3,"ASL TERRITORIALE",$B37,"ATS RESIDENZA",K$1,"Assegnazione",$A37)/GETPIVOTDATA("Somma di Valore totale",'PVT REND CONSUMO'!$A$3,"ASL TERRITORIALE",$B37,"Assegnazione",$A37),0)</f>
        <v>0</v>
      </c>
      <c r="L37" s="201">
        <f>IFERROR($D37*+GETPIVOTDATA("Somma di Valore totale",'PVT REND CONSUMO'!$A$3,"ASL TERRITORIALE",$B37,"ATS RESIDENZA",L$1,"Assegnazione",$A37)/GETPIVOTDATA("Somma di Valore totale",'PVT REND CONSUMO'!$A$3,"ASL TERRITORIALE",$B37,"Assegnazione",$A37),0)</f>
        <v>0</v>
      </c>
      <c r="M37" s="220" t="e">
        <f t="shared" si="5"/>
        <v>#REF!</v>
      </c>
      <c r="N37" s="96">
        <f t="shared" si="6"/>
        <v>0</v>
      </c>
      <c r="O37" s="96">
        <f t="shared" si="7"/>
        <v>0</v>
      </c>
      <c r="P37" s="229" t="e">
        <f t="shared" si="8"/>
        <v>#REF!</v>
      </c>
      <c r="Q37" s="229">
        <f t="shared" si="4"/>
        <v>0</v>
      </c>
    </row>
    <row r="38" spans="1:17" x14ac:dyDescent="0.25">
      <c r="A38" s="108" t="s">
        <v>53</v>
      </c>
      <c r="B38" s="200" t="s">
        <v>14</v>
      </c>
      <c r="C38" s="203" t="s">
        <v>13</v>
      </c>
      <c r="D38" s="208" t="e">
        <f>+#REF!</f>
        <v>#REF!</v>
      </c>
      <c r="E38" s="201">
        <f>IFERROR($D38*+GETPIVOTDATA("Somma di Valore totale",'PVT REND CONSUMO'!$A$3,"ASL TERRITORIALE",$B38,"ATS RESIDENZA",E$1,"Assegnazione",$A38)/GETPIVOTDATA("Somma di Valore totale",'PVT REND CONSUMO'!$A$3,"ASL TERRITORIALE",$B38,"Assegnazione",$A38),0)</f>
        <v>0</v>
      </c>
      <c r="F38" s="201">
        <f>IFERROR($D38*+GETPIVOTDATA("Somma di Valore totale",'PVT REND CONSUMO'!$A$3,"ASL TERRITORIALE",$B38,"ATS RESIDENZA",F$1,"Assegnazione",$A38)/GETPIVOTDATA("Somma di Valore totale",'PVT REND CONSUMO'!$A$3,"ASL TERRITORIALE",$B38,"Assegnazione",$A38),0)</f>
        <v>0</v>
      </c>
      <c r="G38" s="201">
        <f>IFERROR($D38*+GETPIVOTDATA("Somma di Valore totale",'PVT REND CONSUMO'!$A$3,"ASL TERRITORIALE",$B38,"ATS RESIDENZA",G$1,"Assegnazione",$A38)/GETPIVOTDATA("Somma di Valore totale",'PVT REND CONSUMO'!$A$3,"ASL TERRITORIALE",$B38,"Assegnazione",$A38),0)</f>
        <v>0</v>
      </c>
      <c r="H38" s="201">
        <f>IFERROR($D38*+GETPIVOTDATA("Somma di Valore totale",'PVT REND CONSUMO'!$A$3,"ASL TERRITORIALE",$B38,"ATS RESIDENZA",H$1,"Assegnazione",$A38)/GETPIVOTDATA("Somma di Valore totale",'PVT REND CONSUMO'!$A$3,"ASL TERRITORIALE",$B38,"Assegnazione",$A38),0)</f>
        <v>0</v>
      </c>
      <c r="I38" s="201">
        <f>IFERROR($D38*+GETPIVOTDATA("Somma di Valore totale",'PVT REND CONSUMO'!$A$3,"ASL TERRITORIALE",$B38,"ATS RESIDENZA",I$1,"Assegnazione",$A38)/GETPIVOTDATA("Somma di Valore totale",'PVT REND CONSUMO'!$A$3,"ASL TERRITORIALE",$B38,"Assegnazione",$A38),0)</f>
        <v>0</v>
      </c>
      <c r="J38" s="201">
        <f>IFERROR($D38*+GETPIVOTDATA("Somma di Valore totale",'PVT REND CONSUMO'!$A$3,"ASL TERRITORIALE",$B38,"ATS RESIDENZA",J$1,"Assegnazione",$A38)/GETPIVOTDATA("Somma di Valore totale",'PVT REND CONSUMO'!$A$3,"ASL TERRITORIALE",$B38,"Assegnazione",$A38),0)</f>
        <v>0</v>
      </c>
      <c r="K38" s="201">
        <f>IFERROR($D38*+GETPIVOTDATA("Somma di Valore totale",'PVT REND CONSUMO'!$A$3,"ASL TERRITORIALE",$B38,"ATS RESIDENZA",K$1,"Assegnazione",$A38)/GETPIVOTDATA("Somma di Valore totale",'PVT REND CONSUMO'!$A$3,"ASL TERRITORIALE",$B38,"Assegnazione",$A38),0)</f>
        <v>0</v>
      </c>
      <c r="L38" s="201">
        <f>IFERROR($D38*+GETPIVOTDATA("Somma di Valore totale",'PVT REND CONSUMO'!$A$3,"ASL TERRITORIALE",$B38,"ATS RESIDENZA",L$1,"Assegnazione",$A38)/GETPIVOTDATA("Somma di Valore totale",'PVT REND CONSUMO'!$A$3,"ASL TERRITORIALE",$B38,"Assegnazione",$A38),0)</f>
        <v>0</v>
      </c>
      <c r="M38" s="220" t="e">
        <f t="shared" si="5"/>
        <v>#REF!</v>
      </c>
      <c r="N38" s="96">
        <f t="shared" si="6"/>
        <v>0</v>
      </c>
      <c r="O38" s="96">
        <f t="shared" si="7"/>
        <v>0</v>
      </c>
      <c r="P38" s="229" t="e">
        <f t="shared" si="8"/>
        <v>#REF!</v>
      </c>
      <c r="Q38" s="229">
        <f t="shared" si="4"/>
        <v>0</v>
      </c>
    </row>
    <row r="39" spans="1:17" x14ac:dyDescent="0.25">
      <c r="A39" s="108" t="s">
        <v>53</v>
      </c>
      <c r="B39" s="200" t="s">
        <v>12</v>
      </c>
      <c r="C39" s="203" t="s">
        <v>11</v>
      </c>
      <c r="D39" s="208" t="e">
        <f>+#REF!</f>
        <v>#REF!</v>
      </c>
      <c r="E39" s="201">
        <f>IFERROR($D39*+GETPIVOTDATA("Somma di Valore totale",'PVT REND CONSUMO'!$A$3,"ASL TERRITORIALE",$B39,"ATS RESIDENZA",E$1,"Assegnazione",$A39)/GETPIVOTDATA("Somma di Valore totale",'PVT REND CONSUMO'!$A$3,"ASL TERRITORIALE",$B39,"Assegnazione",$A39),0)</f>
        <v>0</v>
      </c>
      <c r="F39" s="201">
        <f>IFERROR($D39*+GETPIVOTDATA("Somma di Valore totale",'PVT REND CONSUMO'!$A$3,"ASL TERRITORIALE",$B39,"ATS RESIDENZA",F$1,"Assegnazione",$A39)/GETPIVOTDATA("Somma di Valore totale",'PVT REND CONSUMO'!$A$3,"ASL TERRITORIALE",$B39,"Assegnazione",$A39),0)</f>
        <v>0</v>
      </c>
      <c r="G39" s="201">
        <f>IFERROR($D39*+GETPIVOTDATA("Somma di Valore totale",'PVT REND CONSUMO'!$A$3,"ASL TERRITORIALE",$B39,"ATS RESIDENZA",G$1,"Assegnazione",$A39)/GETPIVOTDATA("Somma di Valore totale",'PVT REND CONSUMO'!$A$3,"ASL TERRITORIALE",$B39,"Assegnazione",$A39),0)</f>
        <v>0</v>
      </c>
      <c r="H39" s="201">
        <f>IFERROR($D39*+GETPIVOTDATA("Somma di Valore totale",'PVT REND CONSUMO'!$A$3,"ASL TERRITORIALE",$B39,"ATS RESIDENZA",H$1,"Assegnazione",$A39)/GETPIVOTDATA("Somma di Valore totale",'PVT REND CONSUMO'!$A$3,"ASL TERRITORIALE",$B39,"Assegnazione",$A39),0)</f>
        <v>0</v>
      </c>
      <c r="I39" s="201">
        <f>IFERROR($D39*+GETPIVOTDATA("Somma di Valore totale",'PVT REND CONSUMO'!$A$3,"ASL TERRITORIALE",$B39,"ATS RESIDENZA",I$1,"Assegnazione",$A39)/GETPIVOTDATA("Somma di Valore totale",'PVT REND CONSUMO'!$A$3,"ASL TERRITORIALE",$B39,"Assegnazione",$A39),0)</f>
        <v>0</v>
      </c>
      <c r="J39" s="201">
        <f>IFERROR($D39*+GETPIVOTDATA("Somma di Valore totale",'PVT REND CONSUMO'!$A$3,"ASL TERRITORIALE",$B39,"ATS RESIDENZA",J$1,"Assegnazione",$A39)/GETPIVOTDATA("Somma di Valore totale",'PVT REND CONSUMO'!$A$3,"ASL TERRITORIALE",$B39,"Assegnazione",$A39),0)</f>
        <v>0</v>
      </c>
      <c r="K39" s="201">
        <f>IFERROR($D39*+GETPIVOTDATA("Somma di Valore totale",'PVT REND CONSUMO'!$A$3,"ASL TERRITORIALE",$B39,"ATS RESIDENZA",K$1,"Assegnazione",$A39)/GETPIVOTDATA("Somma di Valore totale",'PVT REND CONSUMO'!$A$3,"ASL TERRITORIALE",$B39,"Assegnazione",$A39),0)</f>
        <v>0</v>
      </c>
      <c r="L39" s="201">
        <f>IFERROR($D39*+GETPIVOTDATA("Somma di Valore totale",'PVT REND CONSUMO'!$A$3,"ASL TERRITORIALE",$B39,"ATS RESIDENZA",L$1,"Assegnazione",$A39)/GETPIVOTDATA("Somma di Valore totale",'PVT REND CONSUMO'!$A$3,"ASL TERRITORIALE",$B39,"Assegnazione",$A39),0)</f>
        <v>0</v>
      </c>
      <c r="M39" s="220" t="e">
        <f t="shared" si="5"/>
        <v>#REF!</v>
      </c>
      <c r="N39" s="96">
        <f t="shared" si="6"/>
        <v>0</v>
      </c>
      <c r="O39" s="96">
        <f t="shared" si="7"/>
        <v>0</v>
      </c>
      <c r="P39" s="229" t="e">
        <f t="shared" si="8"/>
        <v>#REF!</v>
      </c>
      <c r="Q39" s="229">
        <f t="shared" si="4"/>
        <v>0</v>
      </c>
    </row>
    <row r="40" spans="1:17" x14ac:dyDescent="0.25">
      <c r="A40" s="108" t="s">
        <v>53</v>
      </c>
      <c r="B40" s="200" t="s">
        <v>10</v>
      </c>
      <c r="C40" s="203" t="s">
        <v>9</v>
      </c>
      <c r="D40" s="208" t="e">
        <f>+#REF!</f>
        <v>#REF!</v>
      </c>
      <c r="E40" s="201">
        <f>IFERROR($D40*+GETPIVOTDATA("Somma di Valore totale",'PVT REND CONSUMO'!$A$3,"ASL TERRITORIALE",$B40,"ATS RESIDENZA",E$1,"Assegnazione",$A40)/GETPIVOTDATA("Somma di Valore totale",'PVT REND CONSUMO'!$A$3,"ASL TERRITORIALE",$B40,"Assegnazione",$A40),0)</f>
        <v>0</v>
      </c>
      <c r="F40" s="201">
        <f>IFERROR($D40*+GETPIVOTDATA("Somma di Valore totale",'PVT REND CONSUMO'!$A$3,"ASL TERRITORIALE",$B40,"ATS RESIDENZA",F$1,"Assegnazione",$A40)/GETPIVOTDATA("Somma di Valore totale",'PVT REND CONSUMO'!$A$3,"ASL TERRITORIALE",$B40,"Assegnazione",$A40),0)</f>
        <v>0</v>
      </c>
      <c r="G40" s="201">
        <f>IFERROR($D40*+GETPIVOTDATA("Somma di Valore totale",'PVT REND CONSUMO'!$A$3,"ASL TERRITORIALE",$B40,"ATS RESIDENZA",G$1,"Assegnazione",$A40)/GETPIVOTDATA("Somma di Valore totale",'PVT REND CONSUMO'!$A$3,"ASL TERRITORIALE",$B40,"Assegnazione",$A40),0)</f>
        <v>0</v>
      </c>
      <c r="H40" s="201">
        <f>IFERROR($D40*+GETPIVOTDATA("Somma di Valore totale",'PVT REND CONSUMO'!$A$3,"ASL TERRITORIALE",$B40,"ATS RESIDENZA",H$1,"Assegnazione",$A40)/GETPIVOTDATA("Somma di Valore totale",'PVT REND CONSUMO'!$A$3,"ASL TERRITORIALE",$B40,"Assegnazione",$A40),0)</f>
        <v>0</v>
      </c>
      <c r="I40" s="201">
        <f>IFERROR($D40*+GETPIVOTDATA("Somma di Valore totale",'PVT REND CONSUMO'!$A$3,"ASL TERRITORIALE",$B40,"ATS RESIDENZA",I$1,"Assegnazione",$A40)/GETPIVOTDATA("Somma di Valore totale",'PVT REND CONSUMO'!$A$3,"ASL TERRITORIALE",$B40,"Assegnazione",$A40),0)</f>
        <v>0</v>
      </c>
      <c r="J40" s="201">
        <f>IFERROR($D40*+GETPIVOTDATA("Somma di Valore totale",'PVT REND CONSUMO'!$A$3,"ASL TERRITORIALE",$B40,"ATS RESIDENZA",J$1,"Assegnazione",$A40)/GETPIVOTDATA("Somma di Valore totale",'PVT REND CONSUMO'!$A$3,"ASL TERRITORIALE",$B40,"Assegnazione",$A40),0)</f>
        <v>0</v>
      </c>
      <c r="K40" s="201">
        <f>IFERROR($D40*+GETPIVOTDATA("Somma di Valore totale",'PVT REND CONSUMO'!$A$3,"ASL TERRITORIALE",$B40,"ATS RESIDENZA",K$1,"Assegnazione",$A40)/GETPIVOTDATA("Somma di Valore totale",'PVT REND CONSUMO'!$A$3,"ASL TERRITORIALE",$B40,"Assegnazione",$A40),0)</f>
        <v>0</v>
      </c>
      <c r="L40" s="201">
        <f>IFERROR($D40*+GETPIVOTDATA("Somma di Valore totale",'PVT REND CONSUMO'!$A$3,"ASL TERRITORIALE",$B40,"ATS RESIDENZA",L$1,"Assegnazione",$A40)/GETPIVOTDATA("Somma di Valore totale",'PVT REND CONSUMO'!$A$3,"ASL TERRITORIALE",$B40,"Assegnazione",$A40),0)</f>
        <v>0</v>
      </c>
      <c r="M40" s="220" t="e">
        <f t="shared" si="5"/>
        <v>#REF!</v>
      </c>
      <c r="N40" s="96">
        <f t="shared" si="6"/>
        <v>0</v>
      </c>
      <c r="O40" s="96">
        <f t="shared" si="7"/>
        <v>0</v>
      </c>
      <c r="P40" s="229" t="e">
        <f t="shared" si="8"/>
        <v>#REF!</v>
      </c>
      <c r="Q40" s="229">
        <f t="shared" si="4"/>
        <v>0</v>
      </c>
    </row>
    <row r="41" spans="1:17" x14ac:dyDescent="0.25">
      <c r="A41" s="108" t="s">
        <v>53</v>
      </c>
      <c r="B41" s="200" t="s">
        <v>8</v>
      </c>
      <c r="C41" s="203" t="s">
        <v>7</v>
      </c>
      <c r="D41" s="208" t="e">
        <f>+#REF!</f>
        <v>#REF!</v>
      </c>
      <c r="E41" s="201">
        <f>IFERROR($D41*+GETPIVOTDATA("Somma di Valore totale",'PVT REND CONSUMO'!$A$3,"ASL TERRITORIALE",$B41,"ATS RESIDENZA",E$1,"Assegnazione",$A41)/GETPIVOTDATA("Somma di Valore totale",'PVT REND CONSUMO'!$A$3,"ASL TERRITORIALE",$B41,"Assegnazione",$A41),0)</f>
        <v>0</v>
      </c>
      <c r="F41" s="201">
        <f>IFERROR($D41*+GETPIVOTDATA("Somma di Valore totale",'PVT REND CONSUMO'!$A$3,"ASL TERRITORIALE",$B41,"ATS RESIDENZA",F$1,"Assegnazione",$A41)/GETPIVOTDATA("Somma di Valore totale",'PVT REND CONSUMO'!$A$3,"ASL TERRITORIALE",$B41,"Assegnazione",$A41),0)</f>
        <v>0</v>
      </c>
      <c r="G41" s="201">
        <f>IFERROR($D41*+GETPIVOTDATA("Somma di Valore totale",'PVT REND CONSUMO'!$A$3,"ASL TERRITORIALE",$B41,"ATS RESIDENZA",G$1,"Assegnazione",$A41)/GETPIVOTDATA("Somma di Valore totale",'PVT REND CONSUMO'!$A$3,"ASL TERRITORIALE",$B41,"Assegnazione",$A41),0)</f>
        <v>0</v>
      </c>
      <c r="H41" s="201">
        <f>IFERROR($D41*+GETPIVOTDATA("Somma di Valore totale",'PVT REND CONSUMO'!$A$3,"ASL TERRITORIALE",$B41,"ATS RESIDENZA",H$1,"Assegnazione",$A41)/GETPIVOTDATA("Somma di Valore totale",'PVT REND CONSUMO'!$A$3,"ASL TERRITORIALE",$B41,"Assegnazione",$A41),0)</f>
        <v>0</v>
      </c>
      <c r="I41" s="201">
        <f>IFERROR($D41*+GETPIVOTDATA("Somma di Valore totale",'PVT REND CONSUMO'!$A$3,"ASL TERRITORIALE",$B41,"ATS RESIDENZA",I$1,"Assegnazione",$A41)/GETPIVOTDATA("Somma di Valore totale",'PVT REND CONSUMO'!$A$3,"ASL TERRITORIALE",$B41,"Assegnazione",$A41),0)</f>
        <v>0</v>
      </c>
      <c r="J41" s="201">
        <f>IFERROR($D41*+GETPIVOTDATA("Somma di Valore totale",'PVT REND CONSUMO'!$A$3,"ASL TERRITORIALE",$B41,"ATS RESIDENZA",J$1,"Assegnazione",$A41)/GETPIVOTDATA("Somma di Valore totale",'PVT REND CONSUMO'!$A$3,"ASL TERRITORIALE",$B41,"Assegnazione",$A41),0)</f>
        <v>0</v>
      </c>
      <c r="K41" s="201">
        <f>IFERROR($D41*+GETPIVOTDATA("Somma di Valore totale",'PVT REND CONSUMO'!$A$3,"ASL TERRITORIALE",$B41,"ATS RESIDENZA",K$1,"Assegnazione",$A41)/GETPIVOTDATA("Somma di Valore totale",'PVT REND CONSUMO'!$A$3,"ASL TERRITORIALE",$B41,"Assegnazione",$A41),0)</f>
        <v>0</v>
      </c>
      <c r="L41" s="201">
        <f>IFERROR($D41*+GETPIVOTDATA("Somma di Valore totale",'PVT REND CONSUMO'!$A$3,"ASL TERRITORIALE",$B41,"ATS RESIDENZA",L$1,"Assegnazione",$A41)/GETPIVOTDATA("Somma di Valore totale",'PVT REND CONSUMO'!$A$3,"ASL TERRITORIALE",$B41,"Assegnazione",$A41),0)</f>
        <v>0</v>
      </c>
      <c r="M41" s="220" t="e">
        <f t="shared" si="5"/>
        <v>#REF!</v>
      </c>
      <c r="N41" s="96">
        <f t="shared" si="6"/>
        <v>0</v>
      </c>
      <c r="O41" s="96">
        <f t="shared" si="7"/>
        <v>0</v>
      </c>
      <c r="P41" s="229" t="e">
        <f t="shared" si="8"/>
        <v>#REF!</v>
      </c>
      <c r="Q41" s="229">
        <f t="shared" si="4"/>
        <v>0</v>
      </c>
    </row>
    <row r="42" spans="1:17" ht="30" x14ac:dyDescent="0.25">
      <c r="A42" s="209" t="s">
        <v>51</v>
      </c>
      <c r="B42" s="210" t="s">
        <v>22</v>
      </c>
      <c r="C42" s="211" t="s">
        <v>21</v>
      </c>
      <c r="D42" s="208" t="e">
        <f>+#REF!</f>
        <v>#REF!</v>
      </c>
      <c r="E42" s="212">
        <f>IFERROR($D42*+GETPIVOTDATA("Somma di Valore totale",'PVT REND CONSUMO'!$A$3,"ASL TERRITORIALE",$B42,"ATS RESIDENZA",E$1,"Assegnazione",$A42)/GETPIVOTDATA("Somma di Valore totale",'PVT REND CONSUMO'!$A$3,"ASL TERRITORIALE",$B42,"Assegnazione",$A42),0)</f>
        <v>0</v>
      </c>
      <c r="F42" s="212">
        <f>IFERROR($D42*+GETPIVOTDATA("Somma di Valore totale",'PVT REND CONSUMO'!$A$3,"ASL TERRITORIALE",$B42,"ATS RESIDENZA",F$1,"Assegnazione",$A42)/GETPIVOTDATA("Somma di Valore totale",'PVT REND CONSUMO'!$A$3,"ASL TERRITORIALE",$B42,"Assegnazione",$A42),0)</f>
        <v>0</v>
      </c>
      <c r="G42" s="212">
        <f>IFERROR($D42*+GETPIVOTDATA("Somma di Valore totale",'PVT REND CONSUMO'!$A$3,"ASL TERRITORIALE",$B42,"ATS RESIDENZA",G$1,"Assegnazione",$A42)/GETPIVOTDATA("Somma di Valore totale",'PVT REND CONSUMO'!$A$3,"ASL TERRITORIALE",$B42,"Assegnazione",$A42),0)</f>
        <v>0</v>
      </c>
      <c r="H42" s="212">
        <f>IFERROR($D42*+GETPIVOTDATA("Somma di Valore totale",'PVT REND CONSUMO'!$A$3,"ASL TERRITORIALE",$B42,"ATS RESIDENZA",H$1,"Assegnazione",$A42)/GETPIVOTDATA("Somma di Valore totale",'PVT REND CONSUMO'!$A$3,"ASL TERRITORIALE",$B42,"Assegnazione",$A42),0)</f>
        <v>0</v>
      </c>
      <c r="I42" s="212">
        <f>IFERROR($D42*+GETPIVOTDATA("Somma di Valore totale",'PVT REND CONSUMO'!$A$3,"ASL TERRITORIALE",$B42,"ATS RESIDENZA",I$1,"Assegnazione",$A42)/GETPIVOTDATA("Somma di Valore totale",'PVT REND CONSUMO'!$A$3,"ASL TERRITORIALE",$B42,"Assegnazione",$A42),0)</f>
        <v>0</v>
      </c>
      <c r="J42" s="212">
        <f>IFERROR($D42*+GETPIVOTDATA("Somma di Valore totale",'PVT REND CONSUMO'!$A$3,"ASL TERRITORIALE",$B42,"ATS RESIDENZA",J$1,"Assegnazione",$A42)/GETPIVOTDATA("Somma di Valore totale",'PVT REND CONSUMO'!$A$3,"ASL TERRITORIALE",$B42,"Assegnazione",$A42),0)</f>
        <v>0</v>
      </c>
      <c r="K42" s="212">
        <f>IFERROR($D42*+GETPIVOTDATA("Somma di Valore totale",'PVT REND CONSUMO'!$A$3,"ASL TERRITORIALE",$B42,"ATS RESIDENZA",K$1,"Assegnazione",$A42)/GETPIVOTDATA("Somma di Valore totale",'PVT REND CONSUMO'!$A$3,"ASL TERRITORIALE",$B42,"Assegnazione",$A42),0)</f>
        <v>0</v>
      </c>
      <c r="L42" s="212">
        <f>IFERROR($D42*+GETPIVOTDATA("Somma di Valore totale",'PVT REND CONSUMO'!$A$3,"ASL TERRITORIALE",$B42,"ATS RESIDENZA",L$1,"Assegnazione",$A42)/GETPIVOTDATA("Somma di Valore totale",'PVT REND CONSUMO'!$A$3,"ASL TERRITORIALE",$B42,"Assegnazione",$A42),0)</f>
        <v>0</v>
      </c>
      <c r="M42" s="220" t="e">
        <f t="shared" ref="M42:M49" si="9">SUM(E42:L42)-D42</f>
        <v>#REF!</v>
      </c>
      <c r="N42" s="96">
        <f t="shared" si="6"/>
        <v>0</v>
      </c>
      <c r="O42" s="96">
        <f t="shared" si="7"/>
        <v>0</v>
      </c>
      <c r="P42" s="229" t="e">
        <f t="shared" si="8"/>
        <v>#REF!</v>
      </c>
      <c r="Q42" s="229">
        <f t="shared" si="4"/>
        <v>0</v>
      </c>
    </row>
    <row r="43" spans="1:17" ht="15.75" x14ac:dyDescent="0.25">
      <c r="A43" s="209" t="s">
        <v>51</v>
      </c>
      <c r="B43" s="210" t="s">
        <v>20</v>
      </c>
      <c r="C43" s="213" t="s">
        <v>19</v>
      </c>
      <c r="D43" s="208" t="e">
        <f>+#REF!</f>
        <v>#REF!</v>
      </c>
      <c r="E43" s="212">
        <f>IFERROR($D43*+GETPIVOTDATA("Somma di Valore totale",'PVT REND CONSUMO'!$A$3,"ASL TERRITORIALE",$B43,"ATS RESIDENZA",E$1,"Assegnazione",$A43)/GETPIVOTDATA("Somma di Valore totale",'PVT REND CONSUMO'!$A$3,"ASL TERRITORIALE",$B43,"Assegnazione",$A43),0)</f>
        <v>0</v>
      </c>
      <c r="F43" s="212">
        <f>IFERROR($D43*+GETPIVOTDATA("Somma di Valore totale",'PVT REND CONSUMO'!$A$3,"ASL TERRITORIALE",$B43,"ATS RESIDENZA",F$1,"Assegnazione",$A43)/GETPIVOTDATA("Somma di Valore totale",'PVT REND CONSUMO'!$A$3,"ASL TERRITORIALE",$B43,"Assegnazione",$A43),0)</f>
        <v>0</v>
      </c>
      <c r="G43" s="212">
        <f>IFERROR($D43*+GETPIVOTDATA("Somma di Valore totale",'PVT REND CONSUMO'!$A$3,"ASL TERRITORIALE",$B43,"ATS RESIDENZA",G$1,"Assegnazione",$A43)/GETPIVOTDATA("Somma di Valore totale",'PVT REND CONSUMO'!$A$3,"ASL TERRITORIALE",$B43,"Assegnazione",$A43),0)</f>
        <v>0</v>
      </c>
      <c r="H43" s="212">
        <f>IFERROR($D43*+GETPIVOTDATA("Somma di Valore totale",'PVT REND CONSUMO'!$A$3,"ASL TERRITORIALE",$B43,"ATS RESIDENZA",H$1,"Assegnazione",$A43)/GETPIVOTDATA("Somma di Valore totale",'PVT REND CONSUMO'!$A$3,"ASL TERRITORIALE",$B43,"Assegnazione",$A43),0)</f>
        <v>0</v>
      </c>
      <c r="I43" s="212">
        <f>IFERROR($D43*+GETPIVOTDATA("Somma di Valore totale",'PVT REND CONSUMO'!$A$3,"ASL TERRITORIALE",$B43,"ATS RESIDENZA",I$1,"Assegnazione",$A43)/GETPIVOTDATA("Somma di Valore totale",'PVT REND CONSUMO'!$A$3,"ASL TERRITORIALE",$B43,"Assegnazione",$A43),0)</f>
        <v>0</v>
      </c>
      <c r="J43" s="212">
        <f>IFERROR($D43*+GETPIVOTDATA("Somma di Valore totale",'PVT REND CONSUMO'!$A$3,"ASL TERRITORIALE",$B43,"ATS RESIDENZA",J$1,"Assegnazione",$A43)/GETPIVOTDATA("Somma di Valore totale",'PVT REND CONSUMO'!$A$3,"ASL TERRITORIALE",$B43,"Assegnazione",$A43),0)</f>
        <v>0</v>
      </c>
      <c r="K43" s="212">
        <f>IFERROR($D43*+GETPIVOTDATA("Somma di Valore totale",'PVT REND CONSUMO'!$A$3,"ASL TERRITORIALE",$B43,"ATS RESIDENZA",K$1,"Assegnazione",$A43)/GETPIVOTDATA("Somma di Valore totale",'PVT REND CONSUMO'!$A$3,"ASL TERRITORIALE",$B43,"Assegnazione",$A43),0)</f>
        <v>0</v>
      </c>
      <c r="L43" s="212">
        <f>IFERROR($D43*+GETPIVOTDATA("Somma di Valore totale",'PVT REND CONSUMO'!$A$3,"ASL TERRITORIALE",$B43,"ATS RESIDENZA",L$1,"Assegnazione",$A43)/GETPIVOTDATA("Somma di Valore totale",'PVT REND CONSUMO'!$A$3,"ASL TERRITORIALE",$B43,"Assegnazione",$A43),0)</f>
        <v>0</v>
      </c>
      <c r="M43" s="220" t="e">
        <f t="shared" si="9"/>
        <v>#REF!</v>
      </c>
      <c r="N43" s="96">
        <f t="shared" si="6"/>
        <v>0</v>
      </c>
      <c r="O43" s="96">
        <f t="shared" si="7"/>
        <v>0</v>
      </c>
      <c r="P43" s="229" t="e">
        <f t="shared" si="8"/>
        <v>#REF!</v>
      </c>
      <c r="Q43" s="229">
        <f t="shared" si="4"/>
        <v>0</v>
      </c>
    </row>
    <row r="44" spans="1:17" ht="15.75" x14ac:dyDescent="0.25">
      <c r="A44" s="209" t="s">
        <v>51</v>
      </c>
      <c r="B44" s="210" t="s">
        <v>18</v>
      </c>
      <c r="C44" s="213" t="s">
        <v>17</v>
      </c>
      <c r="D44" s="208" t="e">
        <f>+#REF!</f>
        <v>#REF!</v>
      </c>
      <c r="E44" s="212">
        <f>IFERROR($D44*+GETPIVOTDATA("Somma di Valore totale",'PVT REND CONSUMO'!$A$3,"ASL TERRITORIALE",$B44,"ATS RESIDENZA",E$1,"Assegnazione",$A44)/GETPIVOTDATA("Somma di Valore totale",'PVT REND CONSUMO'!$A$3,"ASL TERRITORIALE",$B44,"Assegnazione",$A44),0)</f>
        <v>0</v>
      </c>
      <c r="F44" s="212">
        <f>IFERROR($D44*+GETPIVOTDATA("Somma di Valore totale",'PVT REND CONSUMO'!$A$3,"ASL TERRITORIALE",$B44,"ATS RESIDENZA",F$1,"Assegnazione",$A44)/GETPIVOTDATA("Somma di Valore totale",'PVT REND CONSUMO'!$A$3,"ASL TERRITORIALE",$B44,"Assegnazione",$A44),0)</f>
        <v>0</v>
      </c>
      <c r="G44" s="212">
        <f>IFERROR($D44*+GETPIVOTDATA("Somma di Valore totale",'PVT REND CONSUMO'!$A$3,"ASL TERRITORIALE",$B44,"ATS RESIDENZA",G$1,"Assegnazione",$A44)/GETPIVOTDATA("Somma di Valore totale",'PVT REND CONSUMO'!$A$3,"ASL TERRITORIALE",$B44,"Assegnazione",$A44),0)</f>
        <v>0</v>
      </c>
      <c r="H44" s="212">
        <f>IFERROR($D44*+GETPIVOTDATA("Somma di Valore totale",'PVT REND CONSUMO'!$A$3,"ASL TERRITORIALE",$B44,"ATS RESIDENZA",H$1,"Assegnazione",$A44)/GETPIVOTDATA("Somma di Valore totale",'PVT REND CONSUMO'!$A$3,"ASL TERRITORIALE",$B44,"Assegnazione",$A44),0)</f>
        <v>0</v>
      </c>
      <c r="I44" s="212">
        <f>IFERROR($D44*+GETPIVOTDATA("Somma di Valore totale",'PVT REND CONSUMO'!$A$3,"ASL TERRITORIALE",$B44,"ATS RESIDENZA",I$1,"Assegnazione",$A44)/GETPIVOTDATA("Somma di Valore totale",'PVT REND CONSUMO'!$A$3,"ASL TERRITORIALE",$B44,"Assegnazione",$A44),0)</f>
        <v>0</v>
      </c>
      <c r="J44" s="212">
        <f>IFERROR($D44*+GETPIVOTDATA("Somma di Valore totale",'PVT REND CONSUMO'!$A$3,"ASL TERRITORIALE",$B44,"ATS RESIDENZA",J$1,"Assegnazione",$A44)/GETPIVOTDATA("Somma di Valore totale",'PVT REND CONSUMO'!$A$3,"ASL TERRITORIALE",$B44,"Assegnazione",$A44),0)</f>
        <v>0</v>
      </c>
      <c r="K44" s="212">
        <f>IFERROR($D44*+GETPIVOTDATA("Somma di Valore totale",'PVT REND CONSUMO'!$A$3,"ASL TERRITORIALE",$B44,"ATS RESIDENZA",K$1,"Assegnazione",$A44)/GETPIVOTDATA("Somma di Valore totale",'PVT REND CONSUMO'!$A$3,"ASL TERRITORIALE",$B44,"Assegnazione",$A44),0)</f>
        <v>0</v>
      </c>
      <c r="L44" s="212">
        <f>IFERROR($D44*+GETPIVOTDATA("Somma di Valore totale",'PVT REND CONSUMO'!$A$3,"ASL TERRITORIALE",$B44,"ATS RESIDENZA",L$1,"Assegnazione",$A44)/GETPIVOTDATA("Somma di Valore totale",'PVT REND CONSUMO'!$A$3,"ASL TERRITORIALE",$B44,"Assegnazione",$A44),0)</f>
        <v>0</v>
      </c>
      <c r="M44" s="220" t="e">
        <f t="shared" si="9"/>
        <v>#REF!</v>
      </c>
      <c r="N44" s="96">
        <f t="shared" si="6"/>
        <v>0</v>
      </c>
      <c r="O44" s="96">
        <f t="shared" si="7"/>
        <v>0</v>
      </c>
      <c r="P44" s="229" t="e">
        <f t="shared" si="8"/>
        <v>#REF!</v>
      </c>
      <c r="Q44" s="229">
        <f t="shared" si="4"/>
        <v>0</v>
      </c>
    </row>
    <row r="45" spans="1:17" ht="15.75" x14ac:dyDescent="0.25">
      <c r="A45" s="209" t="s">
        <v>51</v>
      </c>
      <c r="B45" s="210" t="s">
        <v>16</v>
      </c>
      <c r="C45" s="213" t="s">
        <v>15</v>
      </c>
      <c r="D45" s="208" t="e">
        <f>+#REF!</f>
        <v>#REF!</v>
      </c>
      <c r="E45" s="212">
        <f>IFERROR($D45*+GETPIVOTDATA("Somma di Valore totale",'PVT REND CONSUMO'!$A$3,"ASL TERRITORIALE",$B45,"ATS RESIDENZA",E$1,"Assegnazione",$A45)/GETPIVOTDATA("Somma di Valore totale",'PVT REND CONSUMO'!$A$3,"ASL TERRITORIALE",$B45,"Assegnazione",$A45),0)</f>
        <v>0</v>
      </c>
      <c r="F45" s="212">
        <f>IFERROR($D45*+GETPIVOTDATA("Somma di Valore totale",'PVT REND CONSUMO'!$A$3,"ASL TERRITORIALE",$B45,"ATS RESIDENZA",F$1,"Assegnazione",$A45)/GETPIVOTDATA("Somma di Valore totale",'PVT REND CONSUMO'!$A$3,"ASL TERRITORIALE",$B45,"Assegnazione",$A45),0)</f>
        <v>0</v>
      </c>
      <c r="G45" s="212">
        <f>IFERROR($D45*+GETPIVOTDATA("Somma di Valore totale",'PVT REND CONSUMO'!$A$3,"ASL TERRITORIALE",$B45,"ATS RESIDENZA",G$1,"Assegnazione",$A45)/GETPIVOTDATA("Somma di Valore totale",'PVT REND CONSUMO'!$A$3,"ASL TERRITORIALE",$B45,"Assegnazione",$A45),0)</f>
        <v>0</v>
      </c>
      <c r="H45" s="212">
        <f>IFERROR($D45*+GETPIVOTDATA("Somma di Valore totale",'PVT REND CONSUMO'!$A$3,"ASL TERRITORIALE",$B45,"ATS RESIDENZA",H$1,"Assegnazione",$A45)/GETPIVOTDATA("Somma di Valore totale",'PVT REND CONSUMO'!$A$3,"ASL TERRITORIALE",$B45,"Assegnazione",$A45),0)</f>
        <v>0</v>
      </c>
      <c r="I45" s="212">
        <f>IFERROR($D45*+GETPIVOTDATA("Somma di Valore totale",'PVT REND CONSUMO'!$A$3,"ASL TERRITORIALE",$B45,"ATS RESIDENZA",I$1,"Assegnazione",$A45)/GETPIVOTDATA("Somma di Valore totale",'PVT REND CONSUMO'!$A$3,"ASL TERRITORIALE",$B45,"Assegnazione",$A45),0)</f>
        <v>0</v>
      </c>
      <c r="J45" s="212">
        <f>IFERROR($D45*+GETPIVOTDATA("Somma di Valore totale",'PVT REND CONSUMO'!$A$3,"ASL TERRITORIALE",$B45,"ATS RESIDENZA",J$1,"Assegnazione",$A45)/GETPIVOTDATA("Somma di Valore totale",'PVT REND CONSUMO'!$A$3,"ASL TERRITORIALE",$B45,"Assegnazione",$A45),0)</f>
        <v>0</v>
      </c>
      <c r="K45" s="212">
        <f>IFERROR($D45*+GETPIVOTDATA("Somma di Valore totale",'PVT REND CONSUMO'!$A$3,"ASL TERRITORIALE",$B45,"ATS RESIDENZA",K$1,"Assegnazione",$A45)/GETPIVOTDATA("Somma di Valore totale",'PVT REND CONSUMO'!$A$3,"ASL TERRITORIALE",$B45,"Assegnazione",$A45),0)</f>
        <v>0</v>
      </c>
      <c r="L45" s="212">
        <f>IFERROR($D45*+GETPIVOTDATA("Somma di Valore totale",'PVT REND CONSUMO'!$A$3,"ASL TERRITORIALE",$B45,"ATS RESIDENZA",L$1,"Assegnazione",$A45)/GETPIVOTDATA("Somma di Valore totale",'PVT REND CONSUMO'!$A$3,"ASL TERRITORIALE",$B45,"Assegnazione",$A45),0)</f>
        <v>0</v>
      </c>
      <c r="M45" s="220" t="e">
        <f t="shared" si="9"/>
        <v>#REF!</v>
      </c>
      <c r="N45" s="96">
        <f t="shared" si="6"/>
        <v>0</v>
      </c>
      <c r="O45" s="96">
        <f t="shared" si="7"/>
        <v>0</v>
      </c>
      <c r="P45" s="229" t="e">
        <f t="shared" si="8"/>
        <v>#REF!</v>
      </c>
      <c r="Q45" s="229">
        <f t="shared" si="4"/>
        <v>0</v>
      </c>
    </row>
    <row r="46" spans="1:17" ht="15.75" x14ac:dyDescent="0.25">
      <c r="A46" s="209" t="s">
        <v>51</v>
      </c>
      <c r="B46" s="210" t="s">
        <v>14</v>
      </c>
      <c r="C46" s="213" t="s">
        <v>13</v>
      </c>
      <c r="D46" s="208" t="e">
        <f>+#REF!</f>
        <v>#REF!</v>
      </c>
      <c r="E46" s="212">
        <f>IFERROR($D46*+GETPIVOTDATA("Somma di Valore totale",'PVT REND CONSUMO'!$A$3,"ASL TERRITORIALE",$B46,"ATS RESIDENZA",E$1,"Assegnazione",$A46)/GETPIVOTDATA("Somma di Valore totale",'PVT REND CONSUMO'!$A$3,"ASL TERRITORIALE",$B46,"Assegnazione",$A46),0)</f>
        <v>0</v>
      </c>
      <c r="F46" s="212">
        <f>IFERROR($D46*+GETPIVOTDATA("Somma di Valore totale",'PVT REND CONSUMO'!$A$3,"ASL TERRITORIALE",$B46,"ATS RESIDENZA",F$1,"Assegnazione",$A46)/GETPIVOTDATA("Somma di Valore totale",'PVT REND CONSUMO'!$A$3,"ASL TERRITORIALE",$B46,"Assegnazione",$A46),0)</f>
        <v>0</v>
      </c>
      <c r="G46" s="212">
        <f>IFERROR($D46*+GETPIVOTDATA("Somma di Valore totale",'PVT REND CONSUMO'!$A$3,"ASL TERRITORIALE",$B46,"ATS RESIDENZA",G$1,"Assegnazione",$A46)/GETPIVOTDATA("Somma di Valore totale",'PVT REND CONSUMO'!$A$3,"ASL TERRITORIALE",$B46,"Assegnazione",$A46),0)</f>
        <v>0</v>
      </c>
      <c r="H46" s="212">
        <f>IFERROR($D46*+GETPIVOTDATA("Somma di Valore totale",'PVT REND CONSUMO'!$A$3,"ASL TERRITORIALE",$B46,"ATS RESIDENZA",H$1,"Assegnazione",$A46)/GETPIVOTDATA("Somma di Valore totale",'PVT REND CONSUMO'!$A$3,"ASL TERRITORIALE",$B46,"Assegnazione",$A46),0)</f>
        <v>0</v>
      </c>
      <c r="I46" s="212">
        <f>IFERROR($D46*+GETPIVOTDATA("Somma di Valore totale",'PVT REND CONSUMO'!$A$3,"ASL TERRITORIALE",$B46,"ATS RESIDENZA",I$1,"Assegnazione",$A46)/GETPIVOTDATA("Somma di Valore totale",'PVT REND CONSUMO'!$A$3,"ASL TERRITORIALE",$B46,"Assegnazione",$A46),0)</f>
        <v>0</v>
      </c>
      <c r="J46" s="212">
        <f>IFERROR($D46*+GETPIVOTDATA("Somma di Valore totale",'PVT REND CONSUMO'!$A$3,"ASL TERRITORIALE",$B46,"ATS RESIDENZA",J$1,"Assegnazione",$A46)/GETPIVOTDATA("Somma di Valore totale",'PVT REND CONSUMO'!$A$3,"ASL TERRITORIALE",$B46,"Assegnazione",$A46),0)</f>
        <v>0</v>
      </c>
      <c r="K46" s="212">
        <f>IFERROR($D46*+GETPIVOTDATA("Somma di Valore totale",'PVT REND CONSUMO'!$A$3,"ASL TERRITORIALE",$B46,"ATS RESIDENZA",K$1,"Assegnazione",$A46)/GETPIVOTDATA("Somma di Valore totale",'PVT REND CONSUMO'!$A$3,"ASL TERRITORIALE",$B46,"Assegnazione",$A46),0)</f>
        <v>0</v>
      </c>
      <c r="L46" s="212">
        <f>IFERROR($D46*+GETPIVOTDATA("Somma di Valore totale",'PVT REND CONSUMO'!$A$3,"ASL TERRITORIALE",$B46,"ATS RESIDENZA",L$1,"Assegnazione",$A46)/GETPIVOTDATA("Somma di Valore totale",'PVT REND CONSUMO'!$A$3,"ASL TERRITORIALE",$B46,"Assegnazione",$A46),0)</f>
        <v>0</v>
      </c>
      <c r="M46" s="220" t="e">
        <f t="shared" si="9"/>
        <v>#REF!</v>
      </c>
      <c r="N46" s="96">
        <f t="shared" si="6"/>
        <v>0</v>
      </c>
      <c r="O46" s="96">
        <f t="shared" si="7"/>
        <v>0</v>
      </c>
      <c r="P46" s="229" t="e">
        <f t="shared" si="8"/>
        <v>#REF!</v>
      </c>
      <c r="Q46" s="229">
        <f t="shared" si="4"/>
        <v>0</v>
      </c>
    </row>
    <row r="47" spans="1:17" ht="15.75" x14ac:dyDescent="0.25">
      <c r="A47" s="209" t="s">
        <v>51</v>
      </c>
      <c r="B47" s="210" t="s">
        <v>12</v>
      </c>
      <c r="C47" s="213" t="s">
        <v>11</v>
      </c>
      <c r="D47" s="208" t="e">
        <f>+#REF!</f>
        <v>#REF!</v>
      </c>
      <c r="E47" s="212">
        <f>IFERROR($D47*+GETPIVOTDATA("Somma di Valore totale",'PVT REND CONSUMO'!$A$3,"ASL TERRITORIALE",$B47,"ATS RESIDENZA",E$1,"Assegnazione",$A47)/GETPIVOTDATA("Somma di Valore totale",'PVT REND CONSUMO'!$A$3,"ASL TERRITORIALE",$B47,"Assegnazione",$A47),0)</f>
        <v>0</v>
      </c>
      <c r="F47" s="212">
        <f>IFERROR($D47*+GETPIVOTDATA("Somma di Valore totale",'PVT REND CONSUMO'!$A$3,"ASL TERRITORIALE",$B47,"ATS RESIDENZA",F$1,"Assegnazione",$A47)/GETPIVOTDATA("Somma di Valore totale",'PVT REND CONSUMO'!$A$3,"ASL TERRITORIALE",$B47,"Assegnazione",$A47),0)</f>
        <v>0</v>
      </c>
      <c r="G47" s="212">
        <f>IFERROR($D47*+GETPIVOTDATA("Somma di Valore totale",'PVT REND CONSUMO'!$A$3,"ASL TERRITORIALE",$B47,"ATS RESIDENZA",G$1,"Assegnazione",$A47)/GETPIVOTDATA("Somma di Valore totale",'PVT REND CONSUMO'!$A$3,"ASL TERRITORIALE",$B47,"Assegnazione",$A47),0)</f>
        <v>0</v>
      </c>
      <c r="H47" s="212">
        <f>IFERROR($D47*+GETPIVOTDATA("Somma di Valore totale",'PVT REND CONSUMO'!$A$3,"ASL TERRITORIALE",$B47,"ATS RESIDENZA",H$1,"Assegnazione",$A47)/GETPIVOTDATA("Somma di Valore totale",'PVT REND CONSUMO'!$A$3,"ASL TERRITORIALE",$B47,"Assegnazione",$A47),0)</f>
        <v>0</v>
      </c>
      <c r="I47" s="212">
        <f>IFERROR($D47*+GETPIVOTDATA("Somma di Valore totale",'PVT REND CONSUMO'!$A$3,"ASL TERRITORIALE",$B47,"ATS RESIDENZA",I$1,"Assegnazione",$A47)/GETPIVOTDATA("Somma di Valore totale",'PVT REND CONSUMO'!$A$3,"ASL TERRITORIALE",$B47,"Assegnazione",$A47),0)</f>
        <v>0</v>
      </c>
      <c r="J47" s="212">
        <f>IFERROR($D47*+GETPIVOTDATA("Somma di Valore totale",'PVT REND CONSUMO'!$A$3,"ASL TERRITORIALE",$B47,"ATS RESIDENZA",J$1,"Assegnazione",$A47)/GETPIVOTDATA("Somma di Valore totale",'PVT REND CONSUMO'!$A$3,"ASL TERRITORIALE",$B47,"Assegnazione",$A47),0)</f>
        <v>0</v>
      </c>
      <c r="K47" s="212">
        <f>IFERROR($D47*+GETPIVOTDATA("Somma di Valore totale",'PVT REND CONSUMO'!$A$3,"ASL TERRITORIALE",$B47,"ATS RESIDENZA",K$1,"Assegnazione",$A47)/GETPIVOTDATA("Somma di Valore totale",'PVT REND CONSUMO'!$A$3,"ASL TERRITORIALE",$B47,"Assegnazione",$A47),0)</f>
        <v>0</v>
      </c>
      <c r="L47" s="212">
        <f>IFERROR($D47*+GETPIVOTDATA("Somma di Valore totale",'PVT REND CONSUMO'!$A$3,"ASL TERRITORIALE",$B47,"ATS RESIDENZA",L$1,"Assegnazione",$A47)/GETPIVOTDATA("Somma di Valore totale",'PVT REND CONSUMO'!$A$3,"ASL TERRITORIALE",$B47,"Assegnazione",$A47),0)</f>
        <v>0</v>
      </c>
      <c r="M47" s="220" t="e">
        <f t="shared" si="9"/>
        <v>#REF!</v>
      </c>
      <c r="N47" s="96">
        <f t="shared" si="6"/>
        <v>0</v>
      </c>
      <c r="O47" s="96">
        <f t="shared" si="7"/>
        <v>0</v>
      </c>
      <c r="P47" s="229" t="e">
        <f t="shared" si="8"/>
        <v>#REF!</v>
      </c>
      <c r="Q47" s="229">
        <f t="shared" si="4"/>
        <v>0</v>
      </c>
    </row>
    <row r="48" spans="1:17" ht="15.75" x14ac:dyDescent="0.25">
      <c r="A48" s="209" t="s">
        <v>51</v>
      </c>
      <c r="B48" s="210" t="s">
        <v>10</v>
      </c>
      <c r="C48" s="213" t="s">
        <v>9</v>
      </c>
      <c r="D48" s="208" t="e">
        <f>+#REF!</f>
        <v>#REF!</v>
      </c>
      <c r="E48" s="212">
        <f>IFERROR($D48*+GETPIVOTDATA("Somma di Valore totale",'PVT REND CONSUMO'!$A$3,"ASL TERRITORIALE",$B48,"ATS RESIDENZA",E$1,"Assegnazione",$A48)/GETPIVOTDATA("Somma di Valore totale",'PVT REND CONSUMO'!$A$3,"ASL TERRITORIALE",$B48,"Assegnazione",$A48),0)</f>
        <v>0</v>
      </c>
      <c r="F48" s="212">
        <f>IFERROR($D48*+GETPIVOTDATA("Somma di Valore totale",'PVT REND CONSUMO'!$A$3,"ASL TERRITORIALE",$B48,"ATS RESIDENZA",F$1,"Assegnazione",$A48)/GETPIVOTDATA("Somma di Valore totale",'PVT REND CONSUMO'!$A$3,"ASL TERRITORIALE",$B48,"Assegnazione",$A48),0)</f>
        <v>0</v>
      </c>
      <c r="G48" s="212">
        <f>IFERROR($D48*+GETPIVOTDATA("Somma di Valore totale",'PVT REND CONSUMO'!$A$3,"ASL TERRITORIALE",$B48,"ATS RESIDENZA",G$1,"Assegnazione",$A48)/GETPIVOTDATA("Somma di Valore totale",'PVT REND CONSUMO'!$A$3,"ASL TERRITORIALE",$B48,"Assegnazione",$A48),0)</f>
        <v>0</v>
      </c>
      <c r="H48" s="212">
        <f>IFERROR($D48*+GETPIVOTDATA("Somma di Valore totale",'PVT REND CONSUMO'!$A$3,"ASL TERRITORIALE",$B48,"ATS RESIDENZA",H$1,"Assegnazione",$A48)/GETPIVOTDATA("Somma di Valore totale",'PVT REND CONSUMO'!$A$3,"ASL TERRITORIALE",$B48,"Assegnazione",$A48),0)</f>
        <v>0</v>
      </c>
      <c r="I48" s="212">
        <f>IFERROR($D48*+GETPIVOTDATA("Somma di Valore totale",'PVT REND CONSUMO'!$A$3,"ASL TERRITORIALE",$B48,"ATS RESIDENZA",I$1,"Assegnazione",$A48)/GETPIVOTDATA("Somma di Valore totale",'PVT REND CONSUMO'!$A$3,"ASL TERRITORIALE",$B48,"Assegnazione",$A48),0)</f>
        <v>0</v>
      </c>
      <c r="J48" s="212">
        <f>IFERROR($D48*+GETPIVOTDATA("Somma di Valore totale",'PVT REND CONSUMO'!$A$3,"ASL TERRITORIALE",$B48,"ATS RESIDENZA",J$1,"Assegnazione",$A48)/GETPIVOTDATA("Somma di Valore totale",'PVT REND CONSUMO'!$A$3,"ASL TERRITORIALE",$B48,"Assegnazione",$A48),0)</f>
        <v>0</v>
      </c>
      <c r="K48" s="212">
        <f>IFERROR($D48*+GETPIVOTDATA("Somma di Valore totale",'PVT REND CONSUMO'!$A$3,"ASL TERRITORIALE",$B48,"ATS RESIDENZA",K$1,"Assegnazione",$A48)/GETPIVOTDATA("Somma di Valore totale",'PVT REND CONSUMO'!$A$3,"ASL TERRITORIALE",$B48,"Assegnazione",$A48),0)</f>
        <v>0</v>
      </c>
      <c r="L48" s="212">
        <f>IFERROR($D48*+GETPIVOTDATA("Somma di Valore totale",'PVT REND CONSUMO'!$A$3,"ASL TERRITORIALE",$B48,"ATS RESIDENZA",L$1,"Assegnazione",$A48)/GETPIVOTDATA("Somma di Valore totale",'PVT REND CONSUMO'!$A$3,"ASL TERRITORIALE",$B48,"Assegnazione",$A48),0)</f>
        <v>0</v>
      </c>
      <c r="M48" s="220" t="e">
        <f t="shared" si="9"/>
        <v>#REF!</v>
      </c>
      <c r="N48" s="96">
        <f t="shared" si="6"/>
        <v>0</v>
      </c>
      <c r="O48" s="96">
        <f t="shared" si="7"/>
        <v>0</v>
      </c>
      <c r="P48" s="229" t="e">
        <f t="shared" si="8"/>
        <v>#REF!</v>
      </c>
      <c r="Q48" s="229">
        <f t="shared" si="4"/>
        <v>0</v>
      </c>
    </row>
    <row r="49" spans="1:17" ht="15.75" x14ac:dyDescent="0.25">
      <c r="A49" s="209" t="s">
        <v>51</v>
      </c>
      <c r="B49" s="210" t="s">
        <v>8</v>
      </c>
      <c r="C49" s="213" t="s">
        <v>7</v>
      </c>
      <c r="D49" s="208" t="e">
        <f>+#REF!</f>
        <v>#REF!</v>
      </c>
      <c r="E49" s="212">
        <f>IFERROR($D49*+GETPIVOTDATA("Somma di Valore totale",'PVT REND CONSUMO'!$A$3,"ASL TERRITORIALE",$B49,"ATS RESIDENZA",E$1,"Assegnazione",$A49)/GETPIVOTDATA("Somma di Valore totale",'PVT REND CONSUMO'!$A$3,"ASL TERRITORIALE",$B49,"Assegnazione",$A49),0)</f>
        <v>0</v>
      </c>
      <c r="F49" s="212">
        <f>IFERROR($D49*+GETPIVOTDATA("Somma di Valore totale",'PVT REND CONSUMO'!$A$3,"ASL TERRITORIALE",$B49,"ATS RESIDENZA",F$1,"Assegnazione",$A49)/GETPIVOTDATA("Somma di Valore totale",'PVT REND CONSUMO'!$A$3,"ASL TERRITORIALE",$B49,"Assegnazione",$A49),0)</f>
        <v>0</v>
      </c>
      <c r="G49" s="212">
        <f>IFERROR($D49*+GETPIVOTDATA("Somma di Valore totale",'PVT REND CONSUMO'!$A$3,"ASL TERRITORIALE",$B49,"ATS RESIDENZA",G$1,"Assegnazione",$A49)/GETPIVOTDATA("Somma di Valore totale",'PVT REND CONSUMO'!$A$3,"ASL TERRITORIALE",$B49,"Assegnazione",$A49),0)</f>
        <v>0</v>
      </c>
      <c r="H49" s="212">
        <f>IFERROR($D49*+GETPIVOTDATA("Somma di Valore totale",'PVT REND CONSUMO'!$A$3,"ASL TERRITORIALE",$B49,"ATS RESIDENZA",H$1,"Assegnazione",$A49)/GETPIVOTDATA("Somma di Valore totale",'PVT REND CONSUMO'!$A$3,"ASL TERRITORIALE",$B49,"Assegnazione",$A49),0)</f>
        <v>0</v>
      </c>
      <c r="I49" s="212">
        <f>IFERROR($D49*+GETPIVOTDATA("Somma di Valore totale",'PVT REND CONSUMO'!$A$3,"ASL TERRITORIALE",$B49,"ATS RESIDENZA",I$1,"Assegnazione",$A49)/GETPIVOTDATA("Somma di Valore totale",'PVT REND CONSUMO'!$A$3,"ASL TERRITORIALE",$B49,"Assegnazione",$A49),0)</f>
        <v>0</v>
      </c>
      <c r="J49" s="212">
        <f>IFERROR($D49*+GETPIVOTDATA("Somma di Valore totale",'PVT REND CONSUMO'!$A$3,"ASL TERRITORIALE",$B49,"ATS RESIDENZA",J$1,"Assegnazione",$A49)/GETPIVOTDATA("Somma di Valore totale",'PVT REND CONSUMO'!$A$3,"ASL TERRITORIALE",$B49,"Assegnazione",$A49),0)</f>
        <v>0</v>
      </c>
      <c r="K49" s="212">
        <f>IFERROR($D49*+GETPIVOTDATA("Somma di Valore totale",'PVT REND CONSUMO'!$A$3,"ASL TERRITORIALE",$B49,"ATS RESIDENZA",K$1,"Assegnazione",$A49)/GETPIVOTDATA("Somma di Valore totale",'PVT REND CONSUMO'!$A$3,"ASL TERRITORIALE",$B49,"Assegnazione",$A49),0)</f>
        <v>0</v>
      </c>
      <c r="L49" s="212">
        <f>IFERROR($D49*+GETPIVOTDATA("Somma di Valore totale",'PVT REND CONSUMO'!$A$3,"ASL TERRITORIALE",$B49,"ATS RESIDENZA",L$1,"Assegnazione",$A49)/GETPIVOTDATA("Somma di Valore totale",'PVT REND CONSUMO'!$A$3,"ASL TERRITORIALE",$B49,"Assegnazione",$A49),0)</f>
        <v>0</v>
      </c>
      <c r="M49" s="220" t="e">
        <f t="shared" si="9"/>
        <v>#REF!</v>
      </c>
      <c r="N49" s="96">
        <f t="shared" si="6"/>
        <v>0</v>
      </c>
      <c r="O49" s="96">
        <f t="shared" si="7"/>
        <v>0</v>
      </c>
      <c r="P49" s="229" t="e">
        <f t="shared" si="8"/>
        <v>#REF!</v>
      </c>
      <c r="Q49" s="229">
        <f t="shared" si="4"/>
        <v>0</v>
      </c>
    </row>
    <row r="50" spans="1:17" ht="30" x14ac:dyDescent="0.25">
      <c r="A50" s="108" t="s">
        <v>50</v>
      </c>
      <c r="B50" s="200" t="s">
        <v>22</v>
      </c>
      <c r="C50" s="202" t="s">
        <v>21</v>
      </c>
      <c r="D50" s="208" t="e">
        <f>+#REF!+#REF!</f>
        <v>#REF!</v>
      </c>
      <c r="E50" s="201">
        <f>IFERROR($D50*+GETPIVOTDATA("Somma di Valore totale",'PVT REND CONSUMO'!$A$3,"ASL TERRITORIALE",$B50,"ATS RESIDENZA",E$1,"Assegnazione",$A50)/GETPIVOTDATA("Somma di Valore totale",'PVT REND CONSUMO'!$A$3,"ASL TERRITORIALE",$B50,"Assegnazione",$A50),0)</f>
        <v>0</v>
      </c>
      <c r="F50" s="201">
        <f>IFERROR($D50*+GETPIVOTDATA("Somma di Valore totale",'PVT REND CONSUMO'!$A$3,"ASL TERRITORIALE",$B50,"ATS RESIDENZA",F$1,"Assegnazione",$A50)/GETPIVOTDATA("Somma di Valore totale",'PVT REND CONSUMO'!$A$3,"ASL TERRITORIALE",$B50,"Assegnazione",$A50),0)</f>
        <v>0</v>
      </c>
      <c r="G50" s="201">
        <f>IFERROR($D50*+GETPIVOTDATA("Somma di Valore totale",'PVT REND CONSUMO'!$A$3,"ASL TERRITORIALE",$B50,"ATS RESIDENZA",G$1,"Assegnazione",$A50)/GETPIVOTDATA("Somma di Valore totale",'PVT REND CONSUMO'!$A$3,"ASL TERRITORIALE",$B50,"Assegnazione",$A50),0)</f>
        <v>0</v>
      </c>
      <c r="H50" s="201">
        <f>IFERROR($D50*+GETPIVOTDATA("Somma di Valore totale",'PVT REND CONSUMO'!$A$3,"ASL TERRITORIALE",$B50,"ATS RESIDENZA",H$1,"Assegnazione",$A50)/GETPIVOTDATA("Somma di Valore totale",'PVT REND CONSUMO'!$A$3,"ASL TERRITORIALE",$B50,"Assegnazione",$A50),0)</f>
        <v>0</v>
      </c>
      <c r="I50" s="201">
        <f>IFERROR($D50*+GETPIVOTDATA("Somma di Valore totale",'PVT REND CONSUMO'!$A$3,"ASL TERRITORIALE",$B50,"ATS RESIDENZA",I$1,"Assegnazione",$A50)/GETPIVOTDATA("Somma di Valore totale",'PVT REND CONSUMO'!$A$3,"ASL TERRITORIALE",$B50,"Assegnazione",$A50),0)</f>
        <v>0</v>
      </c>
      <c r="J50" s="201">
        <f>IFERROR($D50*+GETPIVOTDATA("Somma di Valore totale",'PVT REND CONSUMO'!$A$3,"ASL TERRITORIALE",$B50,"ATS RESIDENZA",J$1,"Assegnazione",$A50)/GETPIVOTDATA("Somma di Valore totale",'PVT REND CONSUMO'!$A$3,"ASL TERRITORIALE",$B50,"Assegnazione",$A50),0)</f>
        <v>0</v>
      </c>
      <c r="K50" s="201">
        <f>IFERROR($D50*+GETPIVOTDATA("Somma di Valore totale",'PVT REND CONSUMO'!$A$3,"ASL TERRITORIALE",$B50,"ATS RESIDENZA",K$1,"Assegnazione",$A50)/GETPIVOTDATA("Somma di Valore totale",'PVT REND CONSUMO'!$A$3,"ASL TERRITORIALE",$B50,"Assegnazione",$A50),0)</f>
        <v>0</v>
      </c>
      <c r="L50" s="201">
        <f>IFERROR($D50*+GETPIVOTDATA("Somma di Valore totale",'PVT REND CONSUMO'!$A$3,"ASL TERRITORIALE",$B50,"ATS RESIDENZA",L$1,"Assegnazione",$A50)/GETPIVOTDATA("Somma di Valore totale",'PVT REND CONSUMO'!$A$3,"ASL TERRITORIALE",$B50,"Assegnazione",$A50),0)</f>
        <v>0</v>
      </c>
      <c r="M50" s="220" t="e">
        <f t="shared" ref="M50:M57" si="10">SUM(E50:L50)-D50</f>
        <v>#REF!</v>
      </c>
      <c r="N50" s="96">
        <f t="shared" si="6"/>
        <v>0</v>
      </c>
      <c r="O50" s="96">
        <f t="shared" si="7"/>
        <v>0</v>
      </c>
      <c r="P50" s="229" t="e">
        <f t="shared" si="8"/>
        <v>#REF!</v>
      </c>
      <c r="Q50" s="229">
        <f t="shared" si="4"/>
        <v>0</v>
      </c>
    </row>
    <row r="51" spans="1:17" x14ac:dyDescent="0.25">
      <c r="A51" s="108" t="s">
        <v>50</v>
      </c>
      <c r="B51" s="200" t="s">
        <v>20</v>
      </c>
      <c r="C51" s="203" t="s">
        <v>19</v>
      </c>
      <c r="D51" s="208" t="e">
        <f>+#REF!+#REF!</f>
        <v>#REF!</v>
      </c>
      <c r="E51" s="201">
        <f>IFERROR($D51*+GETPIVOTDATA("Somma di Valore totale",'PVT REND CONSUMO'!$A$3,"ASL TERRITORIALE",$B51,"ATS RESIDENZA",E$1,"Assegnazione",$A51)/GETPIVOTDATA("Somma di Valore totale",'PVT REND CONSUMO'!$A$3,"ASL TERRITORIALE",$B51,"Assegnazione",$A51),0)</f>
        <v>0</v>
      </c>
      <c r="F51" s="201">
        <f>IFERROR($D51*+GETPIVOTDATA("Somma di Valore totale",'PVT REND CONSUMO'!$A$3,"ASL TERRITORIALE",$B51,"ATS RESIDENZA",F$1,"Assegnazione",$A51)/GETPIVOTDATA("Somma di Valore totale",'PVT REND CONSUMO'!$A$3,"ASL TERRITORIALE",$B51,"Assegnazione",$A51),0)</f>
        <v>0</v>
      </c>
      <c r="G51" s="201">
        <f>IFERROR($D51*+GETPIVOTDATA("Somma di Valore totale",'PVT REND CONSUMO'!$A$3,"ASL TERRITORIALE",$B51,"ATS RESIDENZA",G$1,"Assegnazione",$A51)/GETPIVOTDATA("Somma di Valore totale",'PVT REND CONSUMO'!$A$3,"ASL TERRITORIALE",$B51,"Assegnazione",$A51),0)</f>
        <v>0</v>
      </c>
      <c r="H51" s="201">
        <f>IFERROR($D51*+GETPIVOTDATA("Somma di Valore totale",'PVT REND CONSUMO'!$A$3,"ASL TERRITORIALE",$B51,"ATS RESIDENZA",H$1,"Assegnazione",$A51)/GETPIVOTDATA("Somma di Valore totale",'PVT REND CONSUMO'!$A$3,"ASL TERRITORIALE",$B51,"Assegnazione",$A51),0)</f>
        <v>0</v>
      </c>
      <c r="I51" s="201">
        <f>IFERROR($D51*+GETPIVOTDATA("Somma di Valore totale",'PVT REND CONSUMO'!$A$3,"ASL TERRITORIALE",$B51,"ATS RESIDENZA",I$1,"Assegnazione",$A51)/GETPIVOTDATA("Somma di Valore totale",'PVT REND CONSUMO'!$A$3,"ASL TERRITORIALE",$B51,"Assegnazione",$A51),0)</f>
        <v>0</v>
      </c>
      <c r="J51" s="201">
        <f>IFERROR($D51*+GETPIVOTDATA("Somma di Valore totale",'PVT REND CONSUMO'!$A$3,"ASL TERRITORIALE",$B51,"ATS RESIDENZA",J$1,"Assegnazione",$A51)/GETPIVOTDATA("Somma di Valore totale",'PVT REND CONSUMO'!$A$3,"ASL TERRITORIALE",$B51,"Assegnazione",$A51),0)</f>
        <v>0</v>
      </c>
      <c r="K51" s="201">
        <f>IFERROR($D51*+GETPIVOTDATA("Somma di Valore totale",'PVT REND CONSUMO'!$A$3,"ASL TERRITORIALE",$B51,"ATS RESIDENZA",K$1,"Assegnazione",$A51)/GETPIVOTDATA("Somma di Valore totale",'PVT REND CONSUMO'!$A$3,"ASL TERRITORIALE",$B51,"Assegnazione",$A51),0)</f>
        <v>0</v>
      </c>
      <c r="L51" s="201">
        <f>IFERROR($D51*+GETPIVOTDATA("Somma di Valore totale",'PVT REND CONSUMO'!$A$3,"ASL TERRITORIALE",$B51,"ATS RESIDENZA",L$1,"Assegnazione",$A51)/GETPIVOTDATA("Somma di Valore totale",'PVT REND CONSUMO'!$A$3,"ASL TERRITORIALE",$B51,"Assegnazione",$A51),0)</f>
        <v>0</v>
      </c>
      <c r="M51" s="220" t="e">
        <f t="shared" si="10"/>
        <v>#REF!</v>
      </c>
      <c r="N51" s="96">
        <f t="shared" si="6"/>
        <v>0</v>
      </c>
      <c r="O51" s="96">
        <f t="shared" si="7"/>
        <v>0</v>
      </c>
      <c r="P51" s="229" t="e">
        <f t="shared" si="8"/>
        <v>#REF!</v>
      </c>
      <c r="Q51" s="229">
        <f t="shared" si="4"/>
        <v>0</v>
      </c>
    </row>
    <row r="52" spans="1:17" x14ac:dyDescent="0.25">
      <c r="A52" s="108" t="s">
        <v>50</v>
      </c>
      <c r="B52" s="200" t="s">
        <v>18</v>
      </c>
      <c r="C52" s="203" t="s">
        <v>17</v>
      </c>
      <c r="D52" s="208" t="e">
        <f>+#REF!+#REF!</f>
        <v>#REF!</v>
      </c>
      <c r="E52" s="201">
        <f>IFERROR($D52*+GETPIVOTDATA("Somma di Valore totale",'PVT REND CONSUMO'!$A$3,"ASL TERRITORIALE",$B52,"ATS RESIDENZA",E$1,"Assegnazione",$A52)/GETPIVOTDATA("Somma di Valore totale",'PVT REND CONSUMO'!$A$3,"ASL TERRITORIALE",$B52,"Assegnazione",$A52),0)</f>
        <v>0</v>
      </c>
      <c r="F52" s="201">
        <f>IFERROR($D52*+GETPIVOTDATA("Somma di Valore totale",'PVT REND CONSUMO'!$A$3,"ASL TERRITORIALE",$B52,"ATS RESIDENZA",F$1,"Assegnazione",$A52)/GETPIVOTDATA("Somma di Valore totale",'PVT REND CONSUMO'!$A$3,"ASL TERRITORIALE",$B52,"Assegnazione",$A52),0)</f>
        <v>0</v>
      </c>
      <c r="G52" s="201">
        <f>IFERROR($D52*+GETPIVOTDATA("Somma di Valore totale",'PVT REND CONSUMO'!$A$3,"ASL TERRITORIALE",$B52,"ATS RESIDENZA",G$1,"Assegnazione",$A52)/GETPIVOTDATA("Somma di Valore totale",'PVT REND CONSUMO'!$A$3,"ASL TERRITORIALE",$B52,"Assegnazione",$A52),0)</f>
        <v>0</v>
      </c>
      <c r="H52" s="201">
        <f>IFERROR($D52*+GETPIVOTDATA("Somma di Valore totale",'PVT REND CONSUMO'!$A$3,"ASL TERRITORIALE",$B52,"ATS RESIDENZA",H$1,"Assegnazione",$A52)/GETPIVOTDATA("Somma di Valore totale",'PVT REND CONSUMO'!$A$3,"ASL TERRITORIALE",$B52,"Assegnazione",$A52),0)</f>
        <v>0</v>
      </c>
      <c r="I52" s="201">
        <f>IFERROR($D52*+GETPIVOTDATA("Somma di Valore totale",'PVT REND CONSUMO'!$A$3,"ASL TERRITORIALE",$B52,"ATS RESIDENZA",I$1,"Assegnazione",$A52)/GETPIVOTDATA("Somma di Valore totale",'PVT REND CONSUMO'!$A$3,"ASL TERRITORIALE",$B52,"Assegnazione",$A52),0)</f>
        <v>0</v>
      </c>
      <c r="J52" s="201">
        <f>IFERROR($D52*+GETPIVOTDATA("Somma di Valore totale",'PVT REND CONSUMO'!$A$3,"ASL TERRITORIALE",$B52,"ATS RESIDENZA",J$1,"Assegnazione",$A52)/GETPIVOTDATA("Somma di Valore totale",'PVT REND CONSUMO'!$A$3,"ASL TERRITORIALE",$B52,"Assegnazione",$A52),0)</f>
        <v>0</v>
      </c>
      <c r="K52" s="201">
        <f>IFERROR($D52*+GETPIVOTDATA("Somma di Valore totale",'PVT REND CONSUMO'!$A$3,"ASL TERRITORIALE",$B52,"ATS RESIDENZA",K$1,"Assegnazione",$A52)/GETPIVOTDATA("Somma di Valore totale",'PVT REND CONSUMO'!$A$3,"ASL TERRITORIALE",$B52,"Assegnazione",$A52),0)</f>
        <v>0</v>
      </c>
      <c r="L52" s="201">
        <f>IFERROR($D52*+GETPIVOTDATA("Somma di Valore totale",'PVT REND CONSUMO'!$A$3,"ASL TERRITORIALE",$B52,"ATS RESIDENZA",L$1,"Assegnazione",$A52)/GETPIVOTDATA("Somma di Valore totale",'PVT REND CONSUMO'!$A$3,"ASL TERRITORIALE",$B52,"Assegnazione",$A52),0)</f>
        <v>0</v>
      </c>
      <c r="M52" s="220" t="e">
        <f t="shared" si="10"/>
        <v>#REF!</v>
      </c>
      <c r="N52" s="96">
        <f t="shared" si="6"/>
        <v>0</v>
      </c>
      <c r="O52" s="96">
        <f t="shared" si="7"/>
        <v>0</v>
      </c>
      <c r="P52" s="229" t="e">
        <f t="shared" si="8"/>
        <v>#REF!</v>
      </c>
      <c r="Q52" s="229">
        <f t="shared" si="4"/>
        <v>0</v>
      </c>
    </row>
    <row r="53" spans="1:17" x14ac:dyDescent="0.25">
      <c r="A53" s="108" t="s">
        <v>50</v>
      </c>
      <c r="B53" s="200" t="s">
        <v>16</v>
      </c>
      <c r="C53" s="203" t="s">
        <v>15</v>
      </c>
      <c r="D53" s="208" t="e">
        <f>+#REF!+#REF!</f>
        <v>#REF!</v>
      </c>
      <c r="E53" s="201">
        <f>IFERROR($D53*+GETPIVOTDATA("Somma di Valore totale",'PVT REND CONSUMO'!$A$3,"ASL TERRITORIALE",$B53,"ATS RESIDENZA",E$1,"Assegnazione",$A53)/GETPIVOTDATA("Somma di Valore totale",'PVT REND CONSUMO'!$A$3,"ASL TERRITORIALE",$B53,"Assegnazione",$A53),0)</f>
        <v>0</v>
      </c>
      <c r="F53" s="201">
        <f>IFERROR($D53*+GETPIVOTDATA("Somma di Valore totale",'PVT REND CONSUMO'!$A$3,"ASL TERRITORIALE",$B53,"ATS RESIDENZA",F$1,"Assegnazione",$A53)/GETPIVOTDATA("Somma di Valore totale",'PVT REND CONSUMO'!$A$3,"ASL TERRITORIALE",$B53,"Assegnazione",$A53),0)</f>
        <v>0</v>
      </c>
      <c r="G53" s="201">
        <f>IFERROR($D53*+GETPIVOTDATA("Somma di Valore totale",'PVT REND CONSUMO'!$A$3,"ASL TERRITORIALE",$B53,"ATS RESIDENZA",G$1,"Assegnazione",$A53)/GETPIVOTDATA("Somma di Valore totale",'PVT REND CONSUMO'!$A$3,"ASL TERRITORIALE",$B53,"Assegnazione",$A53),0)</f>
        <v>0</v>
      </c>
      <c r="H53" s="201">
        <f>IFERROR($D53*+GETPIVOTDATA("Somma di Valore totale",'PVT REND CONSUMO'!$A$3,"ASL TERRITORIALE",$B53,"ATS RESIDENZA",H$1,"Assegnazione",$A53)/GETPIVOTDATA("Somma di Valore totale",'PVT REND CONSUMO'!$A$3,"ASL TERRITORIALE",$B53,"Assegnazione",$A53),0)</f>
        <v>0</v>
      </c>
      <c r="I53" s="201">
        <f>IFERROR($D53*+GETPIVOTDATA("Somma di Valore totale",'PVT REND CONSUMO'!$A$3,"ASL TERRITORIALE",$B53,"ATS RESIDENZA",I$1,"Assegnazione",$A53)/GETPIVOTDATA("Somma di Valore totale",'PVT REND CONSUMO'!$A$3,"ASL TERRITORIALE",$B53,"Assegnazione",$A53),0)</f>
        <v>0</v>
      </c>
      <c r="J53" s="201">
        <f>IFERROR($D53*+GETPIVOTDATA("Somma di Valore totale",'PVT REND CONSUMO'!$A$3,"ASL TERRITORIALE",$B53,"ATS RESIDENZA",J$1,"Assegnazione",$A53)/GETPIVOTDATA("Somma di Valore totale",'PVT REND CONSUMO'!$A$3,"ASL TERRITORIALE",$B53,"Assegnazione",$A53),0)</f>
        <v>0</v>
      </c>
      <c r="K53" s="201">
        <f>IFERROR($D53*+GETPIVOTDATA("Somma di Valore totale",'PVT REND CONSUMO'!$A$3,"ASL TERRITORIALE",$B53,"ATS RESIDENZA",K$1,"Assegnazione",$A53)/GETPIVOTDATA("Somma di Valore totale",'PVT REND CONSUMO'!$A$3,"ASL TERRITORIALE",$B53,"Assegnazione",$A53),0)</f>
        <v>0</v>
      </c>
      <c r="L53" s="201">
        <f>IFERROR($D53*+GETPIVOTDATA("Somma di Valore totale",'PVT REND CONSUMO'!$A$3,"ASL TERRITORIALE",$B53,"ATS RESIDENZA",L$1,"Assegnazione",$A53)/GETPIVOTDATA("Somma di Valore totale",'PVT REND CONSUMO'!$A$3,"ASL TERRITORIALE",$B53,"Assegnazione",$A53),0)</f>
        <v>0</v>
      </c>
      <c r="M53" s="220" t="e">
        <f t="shared" si="10"/>
        <v>#REF!</v>
      </c>
      <c r="N53" s="96">
        <f t="shared" si="6"/>
        <v>0</v>
      </c>
      <c r="O53" s="96">
        <f t="shared" si="7"/>
        <v>0</v>
      </c>
      <c r="P53" s="229" t="e">
        <f t="shared" si="8"/>
        <v>#REF!</v>
      </c>
      <c r="Q53" s="229">
        <f t="shared" si="4"/>
        <v>0</v>
      </c>
    </row>
    <row r="54" spans="1:17" x14ac:dyDescent="0.25">
      <c r="A54" s="108" t="s">
        <v>50</v>
      </c>
      <c r="B54" s="200" t="s">
        <v>14</v>
      </c>
      <c r="C54" s="203" t="s">
        <v>13</v>
      </c>
      <c r="D54" s="208" t="e">
        <f>+#REF!+#REF!</f>
        <v>#REF!</v>
      </c>
      <c r="E54" s="201">
        <f>IFERROR($D54*+GETPIVOTDATA("Somma di Valore totale",'PVT REND CONSUMO'!$A$3,"ASL TERRITORIALE",$B54,"ATS RESIDENZA",E$1,"Assegnazione",$A54)/GETPIVOTDATA("Somma di Valore totale",'PVT REND CONSUMO'!$A$3,"ASL TERRITORIALE",$B54,"Assegnazione",$A54),0)</f>
        <v>0</v>
      </c>
      <c r="F54" s="201">
        <f>IFERROR($D54*+GETPIVOTDATA("Somma di Valore totale",'PVT REND CONSUMO'!$A$3,"ASL TERRITORIALE",$B54,"ATS RESIDENZA",F$1,"Assegnazione",$A54)/GETPIVOTDATA("Somma di Valore totale",'PVT REND CONSUMO'!$A$3,"ASL TERRITORIALE",$B54,"Assegnazione",$A54),0)</f>
        <v>0</v>
      </c>
      <c r="G54" s="201">
        <f>IFERROR($D54*+GETPIVOTDATA("Somma di Valore totale",'PVT REND CONSUMO'!$A$3,"ASL TERRITORIALE",$B54,"ATS RESIDENZA",G$1,"Assegnazione",$A54)/GETPIVOTDATA("Somma di Valore totale",'PVT REND CONSUMO'!$A$3,"ASL TERRITORIALE",$B54,"Assegnazione",$A54),0)</f>
        <v>0</v>
      </c>
      <c r="H54" s="201">
        <f>IFERROR($D54*+GETPIVOTDATA("Somma di Valore totale",'PVT REND CONSUMO'!$A$3,"ASL TERRITORIALE",$B54,"ATS RESIDENZA",H$1,"Assegnazione",$A54)/GETPIVOTDATA("Somma di Valore totale",'PVT REND CONSUMO'!$A$3,"ASL TERRITORIALE",$B54,"Assegnazione",$A54),0)</f>
        <v>0</v>
      </c>
      <c r="I54" s="201">
        <f>IFERROR($D54*+GETPIVOTDATA("Somma di Valore totale",'PVT REND CONSUMO'!$A$3,"ASL TERRITORIALE",$B54,"ATS RESIDENZA",I$1,"Assegnazione",$A54)/GETPIVOTDATA("Somma di Valore totale",'PVT REND CONSUMO'!$A$3,"ASL TERRITORIALE",$B54,"Assegnazione",$A54),0)</f>
        <v>0</v>
      </c>
      <c r="J54" s="201">
        <f>IFERROR($D54*+GETPIVOTDATA("Somma di Valore totale",'PVT REND CONSUMO'!$A$3,"ASL TERRITORIALE",$B54,"ATS RESIDENZA",J$1,"Assegnazione",$A54)/GETPIVOTDATA("Somma di Valore totale",'PVT REND CONSUMO'!$A$3,"ASL TERRITORIALE",$B54,"Assegnazione",$A54),0)</f>
        <v>0</v>
      </c>
      <c r="K54" s="201">
        <f>IFERROR($D54*+GETPIVOTDATA("Somma di Valore totale",'PVT REND CONSUMO'!$A$3,"ASL TERRITORIALE",$B54,"ATS RESIDENZA",K$1,"Assegnazione",$A54)/GETPIVOTDATA("Somma di Valore totale",'PVT REND CONSUMO'!$A$3,"ASL TERRITORIALE",$B54,"Assegnazione",$A54),0)</f>
        <v>0</v>
      </c>
      <c r="L54" s="201">
        <f>IFERROR($D54*+GETPIVOTDATA("Somma di Valore totale",'PVT REND CONSUMO'!$A$3,"ASL TERRITORIALE",$B54,"ATS RESIDENZA",L$1,"Assegnazione",$A54)/GETPIVOTDATA("Somma di Valore totale",'PVT REND CONSUMO'!$A$3,"ASL TERRITORIALE",$B54,"Assegnazione",$A54),0)</f>
        <v>0</v>
      </c>
      <c r="M54" s="220" t="e">
        <f t="shared" si="10"/>
        <v>#REF!</v>
      </c>
      <c r="N54" s="96">
        <f t="shared" si="6"/>
        <v>0</v>
      </c>
      <c r="O54" s="96">
        <f t="shared" si="7"/>
        <v>0</v>
      </c>
      <c r="P54" s="229" t="e">
        <f t="shared" si="8"/>
        <v>#REF!</v>
      </c>
      <c r="Q54" s="229">
        <f t="shared" si="4"/>
        <v>0</v>
      </c>
    </row>
    <row r="55" spans="1:17" x14ac:dyDescent="0.25">
      <c r="A55" s="108" t="s">
        <v>50</v>
      </c>
      <c r="B55" s="200" t="s">
        <v>12</v>
      </c>
      <c r="C55" s="203" t="s">
        <v>11</v>
      </c>
      <c r="D55" s="208" t="e">
        <f>+#REF!+#REF!</f>
        <v>#REF!</v>
      </c>
      <c r="E55" s="201">
        <f>IFERROR($D55*+GETPIVOTDATA("Somma di Valore totale",'PVT REND CONSUMO'!$A$3,"ASL TERRITORIALE",$B55,"ATS RESIDENZA",E$1,"Assegnazione",$A55)/GETPIVOTDATA("Somma di Valore totale",'PVT REND CONSUMO'!$A$3,"ASL TERRITORIALE",$B55,"Assegnazione",$A55),0)</f>
        <v>0</v>
      </c>
      <c r="F55" s="201">
        <f>IFERROR($D55*+GETPIVOTDATA("Somma di Valore totale",'PVT REND CONSUMO'!$A$3,"ASL TERRITORIALE",$B55,"ATS RESIDENZA",F$1,"Assegnazione",$A55)/GETPIVOTDATA("Somma di Valore totale",'PVT REND CONSUMO'!$A$3,"ASL TERRITORIALE",$B55,"Assegnazione",$A55),0)</f>
        <v>0</v>
      </c>
      <c r="G55" s="201">
        <f>IFERROR($D55*+GETPIVOTDATA("Somma di Valore totale",'PVT REND CONSUMO'!$A$3,"ASL TERRITORIALE",$B55,"ATS RESIDENZA",G$1,"Assegnazione",$A55)/GETPIVOTDATA("Somma di Valore totale",'PVT REND CONSUMO'!$A$3,"ASL TERRITORIALE",$B55,"Assegnazione",$A55),0)</f>
        <v>0</v>
      </c>
      <c r="H55" s="201">
        <f>IFERROR($D55*+GETPIVOTDATA("Somma di Valore totale",'PVT REND CONSUMO'!$A$3,"ASL TERRITORIALE",$B55,"ATS RESIDENZA",H$1,"Assegnazione",$A55)/GETPIVOTDATA("Somma di Valore totale",'PVT REND CONSUMO'!$A$3,"ASL TERRITORIALE",$B55,"Assegnazione",$A55),0)</f>
        <v>0</v>
      </c>
      <c r="I55" s="201">
        <f>IFERROR($D55*+GETPIVOTDATA("Somma di Valore totale",'PVT REND CONSUMO'!$A$3,"ASL TERRITORIALE",$B55,"ATS RESIDENZA",I$1,"Assegnazione",$A55)/GETPIVOTDATA("Somma di Valore totale",'PVT REND CONSUMO'!$A$3,"ASL TERRITORIALE",$B55,"Assegnazione",$A55),0)</f>
        <v>0</v>
      </c>
      <c r="J55" s="201">
        <f>IFERROR($D55*+GETPIVOTDATA("Somma di Valore totale",'PVT REND CONSUMO'!$A$3,"ASL TERRITORIALE",$B55,"ATS RESIDENZA",J$1,"Assegnazione",$A55)/GETPIVOTDATA("Somma di Valore totale",'PVT REND CONSUMO'!$A$3,"ASL TERRITORIALE",$B55,"Assegnazione",$A55),0)</f>
        <v>0</v>
      </c>
      <c r="K55" s="201">
        <f>IFERROR($D55*+GETPIVOTDATA("Somma di Valore totale",'PVT REND CONSUMO'!$A$3,"ASL TERRITORIALE",$B55,"ATS RESIDENZA",K$1,"Assegnazione",$A55)/GETPIVOTDATA("Somma di Valore totale",'PVT REND CONSUMO'!$A$3,"ASL TERRITORIALE",$B55,"Assegnazione",$A55),0)</f>
        <v>0</v>
      </c>
      <c r="L55" s="201">
        <f>IFERROR($D55*+GETPIVOTDATA("Somma di Valore totale",'PVT REND CONSUMO'!$A$3,"ASL TERRITORIALE",$B55,"ATS RESIDENZA",L$1,"Assegnazione",$A55)/GETPIVOTDATA("Somma di Valore totale",'PVT REND CONSUMO'!$A$3,"ASL TERRITORIALE",$B55,"Assegnazione",$A55),0)</f>
        <v>0</v>
      </c>
      <c r="M55" s="220" t="e">
        <f t="shared" si="10"/>
        <v>#REF!</v>
      </c>
      <c r="N55" s="96">
        <f t="shared" si="6"/>
        <v>0</v>
      </c>
      <c r="O55" s="96">
        <f t="shared" si="7"/>
        <v>0</v>
      </c>
      <c r="P55" s="229" t="e">
        <f t="shared" si="8"/>
        <v>#REF!</v>
      </c>
      <c r="Q55" s="229">
        <f t="shared" si="4"/>
        <v>0</v>
      </c>
    </row>
    <row r="56" spans="1:17" x14ac:dyDescent="0.25">
      <c r="A56" s="108" t="s">
        <v>50</v>
      </c>
      <c r="B56" s="200" t="s">
        <v>10</v>
      </c>
      <c r="C56" s="203" t="s">
        <v>9</v>
      </c>
      <c r="D56" s="208" t="e">
        <f>+#REF!+#REF!</f>
        <v>#REF!</v>
      </c>
      <c r="E56" s="201">
        <f>IFERROR($D56*+GETPIVOTDATA("Somma di Valore totale",'PVT REND CONSUMO'!$A$3,"ASL TERRITORIALE",$B56,"ATS RESIDENZA",E$1,"Assegnazione",$A56)/GETPIVOTDATA("Somma di Valore totale",'PVT REND CONSUMO'!$A$3,"ASL TERRITORIALE",$B56,"Assegnazione",$A56),0)</f>
        <v>0</v>
      </c>
      <c r="F56" s="201">
        <f>IFERROR($D56*+GETPIVOTDATA("Somma di Valore totale",'PVT REND CONSUMO'!$A$3,"ASL TERRITORIALE",$B56,"ATS RESIDENZA",F$1,"Assegnazione",$A56)/GETPIVOTDATA("Somma di Valore totale",'PVT REND CONSUMO'!$A$3,"ASL TERRITORIALE",$B56,"Assegnazione",$A56),0)</f>
        <v>0</v>
      </c>
      <c r="G56" s="201">
        <f>IFERROR($D56*+GETPIVOTDATA("Somma di Valore totale",'PVT REND CONSUMO'!$A$3,"ASL TERRITORIALE",$B56,"ATS RESIDENZA",G$1,"Assegnazione",$A56)/GETPIVOTDATA("Somma di Valore totale",'PVT REND CONSUMO'!$A$3,"ASL TERRITORIALE",$B56,"Assegnazione",$A56),0)</f>
        <v>0</v>
      </c>
      <c r="H56" s="201">
        <f>IFERROR($D56*+GETPIVOTDATA("Somma di Valore totale",'PVT REND CONSUMO'!$A$3,"ASL TERRITORIALE",$B56,"ATS RESIDENZA",H$1,"Assegnazione",$A56)/GETPIVOTDATA("Somma di Valore totale",'PVT REND CONSUMO'!$A$3,"ASL TERRITORIALE",$B56,"Assegnazione",$A56),0)</f>
        <v>0</v>
      </c>
      <c r="I56" s="201">
        <f>IFERROR($D56*+GETPIVOTDATA("Somma di Valore totale",'PVT REND CONSUMO'!$A$3,"ASL TERRITORIALE",$B56,"ATS RESIDENZA",I$1,"Assegnazione",$A56)/GETPIVOTDATA("Somma di Valore totale",'PVT REND CONSUMO'!$A$3,"ASL TERRITORIALE",$B56,"Assegnazione",$A56),0)</f>
        <v>0</v>
      </c>
      <c r="J56" s="201">
        <f>IFERROR($D56*+GETPIVOTDATA("Somma di Valore totale",'PVT REND CONSUMO'!$A$3,"ASL TERRITORIALE",$B56,"ATS RESIDENZA",J$1,"Assegnazione",$A56)/GETPIVOTDATA("Somma di Valore totale",'PVT REND CONSUMO'!$A$3,"ASL TERRITORIALE",$B56,"Assegnazione",$A56),0)</f>
        <v>0</v>
      </c>
      <c r="K56" s="201">
        <f>IFERROR($D56*+GETPIVOTDATA("Somma di Valore totale",'PVT REND CONSUMO'!$A$3,"ASL TERRITORIALE",$B56,"ATS RESIDENZA",K$1,"Assegnazione",$A56)/GETPIVOTDATA("Somma di Valore totale",'PVT REND CONSUMO'!$A$3,"ASL TERRITORIALE",$B56,"Assegnazione",$A56),0)</f>
        <v>0</v>
      </c>
      <c r="L56" s="201">
        <f>IFERROR($D56*+GETPIVOTDATA("Somma di Valore totale",'PVT REND CONSUMO'!$A$3,"ASL TERRITORIALE",$B56,"ATS RESIDENZA",L$1,"Assegnazione",$A56)/GETPIVOTDATA("Somma di Valore totale",'PVT REND CONSUMO'!$A$3,"ASL TERRITORIALE",$B56,"Assegnazione",$A56),0)</f>
        <v>0</v>
      </c>
      <c r="M56" s="220" t="e">
        <f t="shared" si="10"/>
        <v>#REF!</v>
      </c>
      <c r="N56" s="96">
        <f t="shared" si="6"/>
        <v>0</v>
      </c>
      <c r="O56" s="96">
        <f t="shared" si="7"/>
        <v>0</v>
      </c>
      <c r="P56" s="229" t="e">
        <f t="shared" si="8"/>
        <v>#REF!</v>
      </c>
      <c r="Q56" s="229">
        <f t="shared" si="4"/>
        <v>0</v>
      </c>
    </row>
    <row r="57" spans="1:17" x14ac:dyDescent="0.25">
      <c r="A57" s="108" t="s">
        <v>50</v>
      </c>
      <c r="B57" s="200" t="s">
        <v>8</v>
      </c>
      <c r="C57" s="203" t="s">
        <v>7</v>
      </c>
      <c r="D57" s="208" t="e">
        <f>+#REF!+#REF!</f>
        <v>#REF!</v>
      </c>
      <c r="E57" s="201">
        <f>IFERROR($D57*+GETPIVOTDATA("Somma di Valore totale",'PVT REND CONSUMO'!$A$3,"ASL TERRITORIALE",$B57,"ATS RESIDENZA",E$1,"Assegnazione",$A57)/GETPIVOTDATA("Somma di Valore totale",'PVT REND CONSUMO'!$A$3,"ASL TERRITORIALE",$B57,"Assegnazione",$A57),0)</f>
        <v>0</v>
      </c>
      <c r="F57" s="201">
        <f>IFERROR($D57*+GETPIVOTDATA("Somma di Valore totale",'PVT REND CONSUMO'!$A$3,"ASL TERRITORIALE",$B57,"ATS RESIDENZA",F$1,"Assegnazione",$A57)/GETPIVOTDATA("Somma di Valore totale",'PVT REND CONSUMO'!$A$3,"ASL TERRITORIALE",$B57,"Assegnazione",$A57),0)</f>
        <v>0</v>
      </c>
      <c r="G57" s="201">
        <f>IFERROR($D57*+GETPIVOTDATA("Somma di Valore totale",'PVT REND CONSUMO'!$A$3,"ASL TERRITORIALE",$B57,"ATS RESIDENZA",G$1,"Assegnazione",$A57)/GETPIVOTDATA("Somma di Valore totale",'PVT REND CONSUMO'!$A$3,"ASL TERRITORIALE",$B57,"Assegnazione",$A57),0)</f>
        <v>0</v>
      </c>
      <c r="H57" s="201">
        <f>IFERROR($D57*+GETPIVOTDATA("Somma di Valore totale",'PVT REND CONSUMO'!$A$3,"ASL TERRITORIALE",$B57,"ATS RESIDENZA",H$1,"Assegnazione",$A57)/GETPIVOTDATA("Somma di Valore totale",'PVT REND CONSUMO'!$A$3,"ASL TERRITORIALE",$B57,"Assegnazione",$A57),0)</f>
        <v>0</v>
      </c>
      <c r="I57" s="201">
        <f>IFERROR($D57*+GETPIVOTDATA("Somma di Valore totale",'PVT REND CONSUMO'!$A$3,"ASL TERRITORIALE",$B57,"ATS RESIDENZA",I$1,"Assegnazione",$A57)/GETPIVOTDATA("Somma di Valore totale",'PVT REND CONSUMO'!$A$3,"ASL TERRITORIALE",$B57,"Assegnazione",$A57),0)</f>
        <v>0</v>
      </c>
      <c r="J57" s="201">
        <f>IFERROR($D57*+GETPIVOTDATA("Somma di Valore totale",'PVT REND CONSUMO'!$A$3,"ASL TERRITORIALE",$B57,"ATS RESIDENZA",J$1,"Assegnazione",$A57)/GETPIVOTDATA("Somma di Valore totale",'PVT REND CONSUMO'!$A$3,"ASL TERRITORIALE",$B57,"Assegnazione",$A57),0)</f>
        <v>0</v>
      </c>
      <c r="K57" s="201">
        <f>IFERROR($D57*+GETPIVOTDATA("Somma di Valore totale",'PVT REND CONSUMO'!$A$3,"ASL TERRITORIALE",$B57,"ATS RESIDENZA",K$1,"Assegnazione",$A57)/GETPIVOTDATA("Somma di Valore totale",'PVT REND CONSUMO'!$A$3,"ASL TERRITORIALE",$B57,"Assegnazione",$A57),0)</f>
        <v>0</v>
      </c>
      <c r="L57" s="201">
        <f>IFERROR($D57*+GETPIVOTDATA("Somma di Valore totale",'PVT REND CONSUMO'!$A$3,"ASL TERRITORIALE",$B57,"ATS RESIDENZA",L$1,"Assegnazione",$A57)/GETPIVOTDATA("Somma di Valore totale",'PVT REND CONSUMO'!$A$3,"ASL TERRITORIALE",$B57,"Assegnazione",$A57),0)</f>
        <v>0</v>
      </c>
      <c r="M57" s="220" t="e">
        <f t="shared" si="10"/>
        <v>#REF!</v>
      </c>
      <c r="N57" s="96">
        <f t="shared" si="6"/>
        <v>0</v>
      </c>
      <c r="O57" s="96">
        <f t="shared" si="7"/>
        <v>0</v>
      </c>
      <c r="P57" s="229" t="e">
        <f t="shared" si="8"/>
        <v>#REF!</v>
      </c>
      <c r="Q57" s="229">
        <f t="shared" si="4"/>
        <v>0</v>
      </c>
    </row>
    <row r="58" spans="1:17" ht="30" x14ac:dyDescent="0.25">
      <c r="A58" s="214" t="s">
        <v>48</v>
      </c>
      <c r="B58" s="210" t="s">
        <v>22</v>
      </c>
      <c r="C58" s="211" t="s">
        <v>21</v>
      </c>
      <c r="D58" s="208" t="e">
        <f>+#REF!</f>
        <v>#REF!</v>
      </c>
      <c r="E58" s="212">
        <f>IFERROR($D58*+GETPIVOTDATA("Somma di Valore totale",'PVT REND CONSUMO'!$A$3,"ASL TERRITORIALE",$B58,"ATS RESIDENZA",E$1,"Assegnazione",$A58)/GETPIVOTDATA("Somma di Valore totale",'PVT REND CONSUMO'!$A$3,"ASL TERRITORIALE",$B58,"Assegnazione",$A58),0)</f>
        <v>0</v>
      </c>
      <c r="F58" s="212">
        <f>IFERROR($D58*+GETPIVOTDATA("Somma di Valore totale",'PVT REND CONSUMO'!$A$3,"ASL TERRITORIALE",$B58,"ATS RESIDENZA",F$1,"Assegnazione",$A58)/GETPIVOTDATA("Somma di Valore totale",'PVT REND CONSUMO'!$A$3,"ASL TERRITORIALE",$B58,"Assegnazione",$A58),0)</f>
        <v>0</v>
      </c>
      <c r="G58" s="212">
        <f>IFERROR($D58*+GETPIVOTDATA("Somma di Valore totale",'PVT REND CONSUMO'!$A$3,"ASL TERRITORIALE",$B58,"ATS RESIDENZA",G$1,"Assegnazione",$A58)/GETPIVOTDATA("Somma di Valore totale",'PVT REND CONSUMO'!$A$3,"ASL TERRITORIALE",$B58,"Assegnazione",$A58),0)</f>
        <v>0</v>
      </c>
      <c r="H58" s="212">
        <f>IFERROR($D58*+GETPIVOTDATA("Somma di Valore totale",'PVT REND CONSUMO'!$A$3,"ASL TERRITORIALE",$B58,"ATS RESIDENZA",H$1,"Assegnazione",$A58)/GETPIVOTDATA("Somma di Valore totale",'PVT REND CONSUMO'!$A$3,"ASL TERRITORIALE",$B58,"Assegnazione",$A58),0)</f>
        <v>0</v>
      </c>
      <c r="I58" s="212">
        <f>IFERROR($D58*+GETPIVOTDATA("Somma di Valore totale",'PVT REND CONSUMO'!$A$3,"ASL TERRITORIALE",$B58,"ATS RESIDENZA",I$1,"Assegnazione",$A58)/GETPIVOTDATA("Somma di Valore totale",'PVT REND CONSUMO'!$A$3,"ASL TERRITORIALE",$B58,"Assegnazione",$A58),0)</f>
        <v>0</v>
      </c>
      <c r="J58" s="212">
        <f>IFERROR($D58*+GETPIVOTDATA("Somma di Valore totale",'PVT REND CONSUMO'!$A$3,"ASL TERRITORIALE",$B58,"ATS RESIDENZA",J$1,"Assegnazione",$A58)/GETPIVOTDATA("Somma di Valore totale",'PVT REND CONSUMO'!$A$3,"ASL TERRITORIALE",$B58,"Assegnazione",$A58),0)</f>
        <v>0</v>
      </c>
      <c r="K58" s="212">
        <f>IFERROR($D58*+GETPIVOTDATA("Somma di Valore totale",'PVT REND CONSUMO'!$A$3,"ASL TERRITORIALE",$B58,"ATS RESIDENZA",K$1,"Assegnazione",$A58)/GETPIVOTDATA("Somma di Valore totale",'PVT REND CONSUMO'!$A$3,"ASL TERRITORIALE",$B58,"Assegnazione",$A58),0)</f>
        <v>0</v>
      </c>
      <c r="L58" s="212">
        <f>IFERROR($D58*+GETPIVOTDATA("Somma di Valore totale",'PVT REND CONSUMO'!$A$3,"ASL TERRITORIALE",$B58,"ATS RESIDENZA",L$1,"Assegnazione",$A58)/GETPIVOTDATA("Somma di Valore totale",'PVT REND CONSUMO'!$A$3,"ASL TERRITORIALE",$B58,"Assegnazione",$A58),0)</f>
        <v>0</v>
      </c>
      <c r="M58" s="220" t="e">
        <f t="shared" ref="M58:M121" si="11">SUM(E58:L58)-D58</f>
        <v>#REF!</v>
      </c>
      <c r="N58" s="96">
        <f t="shared" si="6"/>
        <v>0</v>
      </c>
      <c r="O58" s="96">
        <f t="shared" si="7"/>
        <v>0</v>
      </c>
      <c r="P58" s="229" t="e">
        <f t="shared" si="8"/>
        <v>#REF!</v>
      </c>
      <c r="Q58" s="229">
        <f t="shared" si="4"/>
        <v>0</v>
      </c>
    </row>
    <row r="59" spans="1:17" ht="15.75" x14ac:dyDescent="0.25">
      <c r="A59" s="214" t="s">
        <v>48</v>
      </c>
      <c r="B59" s="210" t="s">
        <v>20</v>
      </c>
      <c r="C59" s="213" t="s">
        <v>19</v>
      </c>
      <c r="D59" s="208" t="e">
        <f>+#REF!</f>
        <v>#REF!</v>
      </c>
      <c r="E59" s="212">
        <f>IFERROR($D59*+GETPIVOTDATA("Somma di Valore totale",'PVT REND CONSUMO'!$A$3,"ASL TERRITORIALE",$B59,"ATS RESIDENZA",E$1,"Assegnazione",$A59)/GETPIVOTDATA("Somma di Valore totale",'PVT REND CONSUMO'!$A$3,"ASL TERRITORIALE",$B59,"Assegnazione",$A59),0)</f>
        <v>0</v>
      </c>
      <c r="F59" s="212">
        <f>IFERROR($D59*+GETPIVOTDATA("Somma di Valore totale",'PVT REND CONSUMO'!$A$3,"ASL TERRITORIALE",$B59,"ATS RESIDENZA",F$1,"Assegnazione",$A59)/GETPIVOTDATA("Somma di Valore totale",'PVT REND CONSUMO'!$A$3,"ASL TERRITORIALE",$B59,"Assegnazione",$A59),0)</f>
        <v>0</v>
      </c>
      <c r="G59" s="212">
        <f>IFERROR($D59*+GETPIVOTDATA("Somma di Valore totale",'PVT REND CONSUMO'!$A$3,"ASL TERRITORIALE",$B59,"ATS RESIDENZA",G$1,"Assegnazione",$A59)/GETPIVOTDATA("Somma di Valore totale",'PVT REND CONSUMO'!$A$3,"ASL TERRITORIALE",$B59,"Assegnazione",$A59),0)</f>
        <v>0</v>
      </c>
      <c r="H59" s="212">
        <f>IFERROR($D59*+GETPIVOTDATA("Somma di Valore totale",'PVT REND CONSUMO'!$A$3,"ASL TERRITORIALE",$B59,"ATS RESIDENZA",H$1,"Assegnazione",$A59)/GETPIVOTDATA("Somma di Valore totale",'PVT REND CONSUMO'!$A$3,"ASL TERRITORIALE",$B59,"Assegnazione",$A59),0)</f>
        <v>0</v>
      </c>
      <c r="I59" s="212">
        <f>IFERROR($D59*+GETPIVOTDATA("Somma di Valore totale",'PVT REND CONSUMO'!$A$3,"ASL TERRITORIALE",$B59,"ATS RESIDENZA",I$1,"Assegnazione",$A59)/GETPIVOTDATA("Somma di Valore totale",'PVT REND CONSUMO'!$A$3,"ASL TERRITORIALE",$B59,"Assegnazione",$A59),0)</f>
        <v>0</v>
      </c>
      <c r="J59" s="212">
        <f>IFERROR($D59*+GETPIVOTDATA("Somma di Valore totale",'PVT REND CONSUMO'!$A$3,"ASL TERRITORIALE",$B59,"ATS RESIDENZA",J$1,"Assegnazione",$A59)/GETPIVOTDATA("Somma di Valore totale",'PVT REND CONSUMO'!$A$3,"ASL TERRITORIALE",$B59,"Assegnazione",$A59),0)</f>
        <v>0</v>
      </c>
      <c r="K59" s="212">
        <f>IFERROR($D59*+GETPIVOTDATA("Somma di Valore totale",'PVT REND CONSUMO'!$A$3,"ASL TERRITORIALE",$B59,"ATS RESIDENZA",K$1,"Assegnazione",$A59)/GETPIVOTDATA("Somma di Valore totale",'PVT REND CONSUMO'!$A$3,"ASL TERRITORIALE",$B59,"Assegnazione",$A59),0)</f>
        <v>0</v>
      </c>
      <c r="L59" s="212">
        <f>IFERROR($D59*+GETPIVOTDATA("Somma di Valore totale",'PVT REND CONSUMO'!$A$3,"ASL TERRITORIALE",$B59,"ATS RESIDENZA",L$1,"Assegnazione",$A59)/GETPIVOTDATA("Somma di Valore totale",'PVT REND CONSUMO'!$A$3,"ASL TERRITORIALE",$B59,"Assegnazione",$A59),0)</f>
        <v>0</v>
      </c>
      <c r="M59" s="220" t="e">
        <f t="shared" si="11"/>
        <v>#REF!</v>
      </c>
      <c r="N59" s="96">
        <f t="shared" si="6"/>
        <v>0</v>
      </c>
      <c r="O59" s="96">
        <f t="shared" si="7"/>
        <v>0</v>
      </c>
      <c r="P59" s="229" t="e">
        <f t="shared" si="8"/>
        <v>#REF!</v>
      </c>
      <c r="Q59" s="229">
        <f t="shared" si="4"/>
        <v>0</v>
      </c>
    </row>
    <row r="60" spans="1:17" ht="15.75" x14ac:dyDescent="0.25">
      <c r="A60" s="214" t="s">
        <v>48</v>
      </c>
      <c r="B60" s="210" t="s">
        <v>18</v>
      </c>
      <c r="C60" s="213" t="s">
        <v>17</v>
      </c>
      <c r="D60" s="208" t="e">
        <f>+#REF!</f>
        <v>#REF!</v>
      </c>
      <c r="E60" s="212">
        <f>IFERROR($D60*+GETPIVOTDATA("Somma di Valore totale",'PVT REND CONSUMO'!$A$3,"ASL TERRITORIALE",$B60,"ATS RESIDENZA",E$1,"Assegnazione",$A60)/GETPIVOTDATA("Somma di Valore totale",'PVT REND CONSUMO'!$A$3,"ASL TERRITORIALE",$B60,"Assegnazione",$A60),0)</f>
        <v>0</v>
      </c>
      <c r="F60" s="212">
        <f>IFERROR($D60*+GETPIVOTDATA("Somma di Valore totale",'PVT REND CONSUMO'!$A$3,"ASL TERRITORIALE",$B60,"ATS RESIDENZA",F$1,"Assegnazione",$A60)/GETPIVOTDATA("Somma di Valore totale",'PVT REND CONSUMO'!$A$3,"ASL TERRITORIALE",$B60,"Assegnazione",$A60),0)</f>
        <v>0</v>
      </c>
      <c r="G60" s="212">
        <f>IFERROR($D60*+GETPIVOTDATA("Somma di Valore totale",'PVT REND CONSUMO'!$A$3,"ASL TERRITORIALE",$B60,"ATS RESIDENZA",G$1,"Assegnazione",$A60)/GETPIVOTDATA("Somma di Valore totale",'PVT REND CONSUMO'!$A$3,"ASL TERRITORIALE",$B60,"Assegnazione",$A60),0)</f>
        <v>0</v>
      </c>
      <c r="H60" s="212">
        <f>IFERROR($D60*+GETPIVOTDATA("Somma di Valore totale",'PVT REND CONSUMO'!$A$3,"ASL TERRITORIALE",$B60,"ATS RESIDENZA",H$1,"Assegnazione",$A60)/GETPIVOTDATA("Somma di Valore totale",'PVT REND CONSUMO'!$A$3,"ASL TERRITORIALE",$B60,"Assegnazione",$A60),0)</f>
        <v>0</v>
      </c>
      <c r="I60" s="212">
        <f>IFERROR($D60*+GETPIVOTDATA("Somma di Valore totale",'PVT REND CONSUMO'!$A$3,"ASL TERRITORIALE",$B60,"ATS RESIDENZA",I$1,"Assegnazione",$A60)/GETPIVOTDATA("Somma di Valore totale",'PVT REND CONSUMO'!$A$3,"ASL TERRITORIALE",$B60,"Assegnazione",$A60),0)</f>
        <v>0</v>
      </c>
      <c r="J60" s="212">
        <f>IFERROR($D60*+GETPIVOTDATA("Somma di Valore totale",'PVT REND CONSUMO'!$A$3,"ASL TERRITORIALE",$B60,"ATS RESIDENZA",J$1,"Assegnazione",$A60)/GETPIVOTDATA("Somma di Valore totale",'PVT REND CONSUMO'!$A$3,"ASL TERRITORIALE",$B60,"Assegnazione",$A60),0)</f>
        <v>0</v>
      </c>
      <c r="K60" s="212">
        <f>IFERROR($D60*+GETPIVOTDATA("Somma di Valore totale",'PVT REND CONSUMO'!$A$3,"ASL TERRITORIALE",$B60,"ATS RESIDENZA",K$1,"Assegnazione",$A60)/GETPIVOTDATA("Somma di Valore totale",'PVT REND CONSUMO'!$A$3,"ASL TERRITORIALE",$B60,"Assegnazione",$A60),0)</f>
        <v>0</v>
      </c>
      <c r="L60" s="212">
        <f>IFERROR($D60*+GETPIVOTDATA("Somma di Valore totale",'PVT REND CONSUMO'!$A$3,"ASL TERRITORIALE",$B60,"ATS RESIDENZA",L$1,"Assegnazione",$A60)/GETPIVOTDATA("Somma di Valore totale",'PVT REND CONSUMO'!$A$3,"ASL TERRITORIALE",$B60,"Assegnazione",$A60),0)</f>
        <v>0</v>
      </c>
      <c r="M60" s="220" t="e">
        <f t="shared" si="11"/>
        <v>#REF!</v>
      </c>
      <c r="N60" s="96">
        <f t="shared" si="6"/>
        <v>0</v>
      </c>
      <c r="O60" s="96">
        <f t="shared" si="7"/>
        <v>0</v>
      </c>
      <c r="P60" s="229" t="e">
        <f t="shared" si="8"/>
        <v>#REF!</v>
      </c>
      <c r="Q60" s="229">
        <f t="shared" si="4"/>
        <v>0</v>
      </c>
    </row>
    <row r="61" spans="1:17" ht="15.75" x14ac:dyDescent="0.25">
      <c r="A61" s="214" t="s">
        <v>48</v>
      </c>
      <c r="B61" s="210" t="s">
        <v>16</v>
      </c>
      <c r="C61" s="213" t="s">
        <v>15</v>
      </c>
      <c r="D61" s="208" t="e">
        <f>+#REF!</f>
        <v>#REF!</v>
      </c>
      <c r="E61" s="212">
        <f>IFERROR($D61*+GETPIVOTDATA("Somma di Valore totale",'PVT REND CONSUMO'!$A$3,"ASL TERRITORIALE",$B61,"ATS RESIDENZA",E$1,"Assegnazione",$A61)/GETPIVOTDATA("Somma di Valore totale",'PVT REND CONSUMO'!$A$3,"ASL TERRITORIALE",$B61,"Assegnazione",$A61),0)</f>
        <v>0</v>
      </c>
      <c r="F61" s="212">
        <f>IFERROR($D61*+GETPIVOTDATA("Somma di Valore totale",'PVT REND CONSUMO'!$A$3,"ASL TERRITORIALE",$B61,"ATS RESIDENZA",F$1,"Assegnazione",$A61)/GETPIVOTDATA("Somma di Valore totale",'PVT REND CONSUMO'!$A$3,"ASL TERRITORIALE",$B61,"Assegnazione",$A61),0)</f>
        <v>0</v>
      </c>
      <c r="G61" s="212">
        <f>IFERROR($D61*+GETPIVOTDATA("Somma di Valore totale",'PVT REND CONSUMO'!$A$3,"ASL TERRITORIALE",$B61,"ATS RESIDENZA",G$1,"Assegnazione",$A61)/GETPIVOTDATA("Somma di Valore totale",'PVT REND CONSUMO'!$A$3,"ASL TERRITORIALE",$B61,"Assegnazione",$A61),0)</f>
        <v>0</v>
      </c>
      <c r="H61" s="212">
        <f>IFERROR($D61*+GETPIVOTDATA("Somma di Valore totale",'PVT REND CONSUMO'!$A$3,"ASL TERRITORIALE",$B61,"ATS RESIDENZA",H$1,"Assegnazione",$A61)/GETPIVOTDATA("Somma di Valore totale",'PVT REND CONSUMO'!$A$3,"ASL TERRITORIALE",$B61,"Assegnazione",$A61),0)</f>
        <v>0</v>
      </c>
      <c r="I61" s="212">
        <f>IFERROR($D61*+GETPIVOTDATA("Somma di Valore totale",'PVT REND CONSUMO'!$A$3,"ASL TERRITORIALE",$B61,"ATS RESIDENZA",I$1,"Assegnazione",$A61)/GETPIVOTDATA("Somma di Valore totale",'PVT REND CONSUMO'!$A$3,"ASL TERRITORIALE",$B61,"Assegnazione",$A61),0)</f>
        <v>0</v>
      </c>
      <c r="J61" s="212">
        <f>IFERROR($D61*+GETPIVOTDATA("Somma di Valore totale",'PVT REND CONSUMO'!$A$3,"ASL TERRITORIALE",$B61,"ATS RESIDENZA",J$1,"Assegnazione",$A61)/GETPIVOTDATA("Somma di Valore totale",'PVT REND CONSUMO'!$A$3,"ASL TERRITORIALE",$B61,"Assegnazione",$A61),0)</f>
        <v>0</v>
      </c>
      <c r="K61" s="212">
        <f>IFERROR($D61*+GETPIVOTDATA("Somma di Valore totale",'PVT REND CONSUMO'!$A$3,"ASL TERRITORIALE",$B61,"ATS RESIDENZA",K$1,"Assegnazione",$A61)/GETPIVOTDATA("Somma di Valore totale",'PVT REND CONSUMO'!$A$3,"ASL TERRITORIALE",$B61,"Assegnazione",$A61),0)</f>
        <v>0</v>
      </c>
      <c r="L61" s="212">
        <f>IFERROR($D61*+GETPIVOTDATA("Somma di Valore totale",'PVT REND CONSUMO'!$A$3,"ASL TERRITORIALE",$B61,"ATS RESIDENZA",L$1,"Assegnazione",$A61)/GETPIVOTDATA("Somma di Valore totale",'PVT REND CONSUMO'!$A$3,"ASL TERRITORIALE",$B61,"Assegnazione",$A61),0)</f>
        <v>0</v>
      </c>
      <c r="M61" s="220" t="e">
        <f t="shared" si="11"/>
        <v>#REF!</v>
      </c>
      <c r="N61" s="96">
        <f t="shared" si="6"/>
        <v>0</v>
      </c>
      <c r="O61" s="96">
        <f t="shared" si="7"/>
        <v>0</v>
      </c>
      <c r="P61" s="229" t="e">
        <f t="shared" si="8"/>
        <v>#REF!</v>
      </c>
      <c r="Q61" s="229">
        <f t="shared" si="4"/>
        <v>0</v>
      </c>
    </row>
    <row r="62" spans="1:17" ht="15.75" x14ac:dyDescent="0.25">
      <c r="A62" s="214" t="s">
        <v>48</v>
      </c>
      <c r="B62" s="210" t="s">
        <v>14</v>
      </c>
      <c r="C62" s="213" t="s">
        <v>13</v>
      </c>
      <c r="D62" s="208" t="e">
        <f>+#REF!</f>
        <v>#REF!</v>
      </c>
      <c r="E62" s="212">
        <f>IFERROR($D62*+GETPIVOTDATA("Somma di Valore totale",'PVT REND CONSUMO'!$A$3,"ASL TERRITORIALE",$B62,"ATS RESIDENZA",E$1,"Assegnazione",$A62)/GETPIVOTDATA("Somma di Valore totale",'PVT REND CONSUMO'!$A$3,"ASL TERRITORIALE",$B62,"Assegnazione",$A62),0)</f>
        <v>0</v>
      </c>
      <c r="F62" s="212">
        <f>IFERROR($D62*+GETPIVOTDATA("Somma di Valore totale",'PVT REND CONSUMO'!$A$3,"ASL TERRITORIALE",$B62,"ATS RESIDENZA",F$1,"Assegnazione",$A62)/GETPIVOTDATA("Somma di Valore totale",'PVT REND CONSUMO'!$A$3,"ASL TERRITORIALE",$B62,"Assegnazione",$A62),0)</f>
        <v>0</v>
      </c>
      <c r="G62" s="212">
        <f>IFERROR($D62*+GETPIVOTDATA("Somma di Valore totale",'PVT REND CONSUMO'!$A$3,"ASL TERRITORIALE",$B62,"ATS RESIDENZA",G$1,"Assegnazione",$A62)/GETPIVOTDATA("Somma di Valore totale",'PVT REND CONSUMO'!$A$3,"ASL TERRITORIALE",$B62,"Assegnazione",$A62),0)</f>
        <v>0</v>
      </c>
      <c r="H62" s="212">
        <f>IFERROR($D62*+GETPIVOTDATA("Somma di Valore totale",'PVT REND CONSUMO'!$A$3,"ASL TERRITORIALE",$B62,"ATS RESIDENZA",H$1,"Assegnazione",$A62)/GETPIVOTDATA("Somma di Valore totale",'PVT REND CONSUMO'!$A$3,"ASL TERRITORIALE",$B62,"Assegnazione",$A62),0)</f>
        <v>0</v>
      </c>
      <c r="I62" s="212">
        <f>IFERROR($D62*+GETPIVOTDATA("Somma di Valore totale",'PVT REND CONSUMO'!$A$3,"ASL TERRITORIALE",$B62,"ATS RESIDENZA",I$1,"Assegnazione",$A62)/GETPIVOTDATA("Somma di Valore totale",'PVT REND CONSUMO'!$A$3,"ASL TERRITORIALE",$B62,"Assegnazione",$A62),0)</f>
        <v>0</v>
      </c>
      <c r="J62" s="212">
        <f>IFERROR($D62*+GETPIVOTDATA("Somma di Valore totale",'PVT REND CONSUMO'!$A$3,"ASL TERRITORIALE",$B62,"ATS RESIDENZA",J$1,"Assegnazione",$A62)/GETPIVOTDATA("Somma di Valore totale",'PVT REND CONSUMO'!$A$3,"ASL TERRITORIALE",$B62,"Assegnazione",$A62),0)</f>
        <v>0</v>
      </c>
      <c r="K62" s="212">
        <f>IFERROR($D62*+GETPIVOTDATA("Somma di Valore totale",'PVT REND CONSUMO'!$A$3,"ASL TERRITORIALE",$B62,"ATS RESIDENZA",K$1,"Assegnazione",$A62)/GETPIVOTDATA("Somma di Valore totale",'PVT REND CONSUMO'!$A$3,"ASL TERRITORIALE",$B62,"Assegnazione",$A62),0)</f>
        <v>0</v>
      </c>
      <c r="L62" s="212">
        <f>IFERROR($D62*+GETPIVOTDATA("Somma di Valore totale",'PVT REND CONSUMO'!$A$3,"ASL TERRITORIALE",$B62,"ATS RESIDENZA",L$1,"Assegnazione",$A62)/GETPIVOTDATA("Somma di Valore totale",'PVT REND CONSUMO'!$A$3,"ASL TERRITORIALE",$B62,"Assegnazione",$A62),0)</f>
        <v>0</v>
      </c>
      <c r="M62" s="220" t="e">
        <f t="shared" si="11"/>
        <v>#REF!</v>
      </c>
      <c r="N62" s="96">
        <f t="shared" si="6"/>
        <v>0</v>
      </c>
      <c r="O62" s="96">
        <f t="shared" si="7"/>
        <v>0</v>
      </c>
      <c r="P62" s="229" t="e">
        <f t="shared" si="8"/>
        <v>#REF!</v>
      </c>
      <c r="Q62" s="229">
        <f t="shared" si="4"/>
        <v>0</v>
      </c>
    </row>
    <row r="63" spans="1:17" ht="15.75" x14ac:dyDescent="0.25">
      <c r="A63" s="214" t="s">
        <v>48</v>
      </c>
      <c r="B63" s="210" t="s">
        <v>12</v>
      </c>
      <c r="C63" s="213" t="s">
        <v>11</v>
      </c>
      <c r="D63" s="208" t="e">
        <f>+#REF!</f>
        <v>#REF!</v>
      </c>
      <c r="E63" s="212">
        <f>IFERROR($D63*+GETPIVOTDATA("Somma di Valore totale",'PVT REND CONSUMO'!$A$3,"ASL TERRITORIALE",$B63,"ATS RESIDENZA",E$1,"Assegnazione",$A63)/GETPIVOTDATA("Somma di Valore totale",'PVT REND CONSUMO'!$A$3,"ASL TERRITORIALE",$B63,"Assegnazione",$A63),0)</f>
        <v>0</v>
      </c>
      <c r="F63" s="212">
        <f>IFERROR($D63*+GETPIVOTDATA("Somma di Valore totale",'PVT REND CONSUMO'!$A$3,"ASL TERRITORIALE",$B63,"ATS RESIDENZA",F$1,"Assegnazione",$A63)/GETPIVOTDATA("Somma di Valore totale",'PVT REND CONSUMO'!$A$3,"ASL TERRITORIALE",$B63,"Assegnazione",$A63),0)</f>
        <v>0</v>
      </c>
      <c r="G63" s="212">
        <f>IFERROR($D63*+GETPIVOTDATA("Somma di Valore totale",'PVT REND CONSUMO'!$A$3,"ASL TERRITORIALE",$B63,"ATS RESIDENZA",G$1,"Assegnazione",$A63)/GETPIVOTDATA("Somma di Valore totale",'PVT REND CONSUMO'!$A$3,"ASL TERRITORIALE",$B63,"Assegnazione",$A63),0)</f>
        <v>0</v>
      </c>
      <c r="H63" s="212">
        <f>IFERROR($D63*+GETPIVOTDATA("Somma di Valore totale",'PVT REND CONSUMO'!$A$3,"ASL TERRITORIALE",$B63,"ATS RESIDENZA",H$1,"Assegnazione",$A63)/GETPIVOTDATA("Somma di Valore totale",'PVT REND CONSUMO'!$A$3,"ASL TERRITORIALE",$B63,"Assegnazione",$A63),0)</f>
        <v>0</v>
      </c>
      <c r="I63" s="212">
        <f>IFERROR($D63*+GETPIVOTDATA("Somma di Valore totale",'PVT REND CONSUMO'!$A$3,"ASL TERRITORIALE",$B63,"ATS RESIDENZA",I$1,"Assegnazione",$A63)/GETPIVOTDATA("Somma di Valore totale",'PVT REND CONSUMO'!$A$3,"ASL TERRITORIALE",$B63,"Assegnazione",$A63),0)</f>
        <v>0</v>
      </c>
      <c r="J63" s="212">
        <f>IFERROR($D63*+GETPIVOTDATA("Somma di Valore totale",'PVT REND CONSUMO'!$A$3,"ASL TERRITORIALE",$B63,"ATS RESIDENZA",J$1,"Assegnazione",$A63)/GETPIVOTDATA("Somma di Valore totale",'PVT REND CONSUMO'!$A$3,"ASL TERRITORIALE",$B63,"Assegnazione",$A63),0)</f>
        <v>0</v>
      </c>
      <c r="K63" s="212">
        <f>IFERROR($D63*+GETPIVOTDATA("Somma di Valore totale",'PVT REND CONSUMO'!$A$3,"ASL TERRITORIALE",$B63,"ATS RESIDENZA",K$1,"Assegnazione",$A63)/GETPIVOTDATA("Somma di Valore totale",'PVT REND CONSUMO'!$A$3,"ASL TERRITORIALE",$B63,"Assegnazione",$A63),0)</f>
        <v>0</v>
      </c>
      <c r="L63" s="212">
        <f>IFERROR($D63*+GETPIVOTDATA("Somma di Valore totale",'PVT REND CONSUMO'!$A$3,"ASL TERRITORIALE",$B63,"ATS RESIDENZA",L$1,"Assegnazione",$A63)/GETPIVOTDATA("Somma di Valore totale",'PVT REND CONSUMO'!$A$3,"ASL TERRITORIALE",$B63,"Assegnazione",$A63),0)</f>
        <v>0</v>
      </c>
      <c r="M63" s="220" t="e">
        <f t="shared" si="11"/>
        <v>#REF!</v>
      </c>
      <c r="N63" s="96">
        <f t="shared" si="6"/>
        <v>0</v>
      </c>
      <c r="O63" s="96">
        <f t="shared" si="7"/>
        <v>0</v>
      </c>
      <c r="P63" s="229" t="e">
        <f t="shared" si="8"/>
        <v>#REF!</v>
      </c>
      <c r="Q63" s="229">
        <f t="shared" si="4"/>
        <v>0</v>
      </c>
    </row>
    <row r="64" spans="1:17" ht="15.75" x14ac:dyDescent="0.25">
      <c r="A64" s="214" t="s">
        <v>48</v>
      </c>
      <c r="B64" s="210" t="s">
        <v>10</v>
      </c>
      <c r="C64" s="213" t="s">
        <v>9</v>
      </c>
      <c r="D64" s="208" t="e">
        <f>+#REF!</f>
        <v>#REF!</v>
      </c>
      <c r="E64" s="212">
        <f>IFERROR($D64*+GETPIVOTDATA("Somma di Valore totale",'PVT REND CONSUMO'!$A$3,"ASL TERRITORIALE",$B64,"ATS RESIDENZA",E$1,"Assegnazione",$A64)/GETPIVOTDATA("Somma di Valore totale",'PVT REND CONSUMO'!$A$3,"ASL TERRITORIALE",$B64,"Assegnazione",$A64),0)</f>
        <v>0</v>
      </c>
      <c r="F64" s="212">
        <f>IFERROR($D64*+GETPIVOTDATA("Somma di Valore totale",'PVT REND CONSUMO'!$A$3,"ASL TERRITORIALE",$B64,"ATS RESIDENZA",F$1,"Assegnazione",$A64)/GETPIVOTDATA("Somma di Valore totale",'PVT REND CONSUMO'!$A$3,"ASL TERRITORIALE",$B64,"Assegnazione",$A64),0)</f>
        <v>0</v>
      </c>
      <c r="G64" s="212">
        <f>IFERROR($D64*+GETPIVOTDATA("Somma di Valore totale",'PVT REND CONSUMO'!$A$3,"ASL TERRITORIALE",$B64,"ATS RESIDENZA",G$1,"Assegnazione",$A64)/GETPIVOTDATA("Somma di Valore totale",'PVT REND CONSUMO'!$A$3,"ASL TERRITORIALE",$B64,"Assegnazione",$A64),0)</f>
        <v>0</v>
      </c>
      <c r="H64" s="212">
        <f>IFERROR($D64*+GETPIVOTDATA("Somma di Valore totale",'PVT REND CONSUMO'!$A$3,"ASL TERRITORIALE",$B64,"ATS RESIDENZA",H$1,"Assegnazione",$A64)/GETPIVOTDATA("Somma di Valore totale",'PVT REND CONSUMO'!$A$3,"ASL TERRITORIALE",$B64,"Assegnazione",$A64),0)</f>
        <v>0</v>
      </c>
      <c r="I64" s="212">
        <f>IFERROR($D64*+GETPIVOTDATA("Somma di Valore totale",'PVT REND CONSUMO'!$A$3,"ASL TERRITORIALE",$B64,"ATS RESIDENZA",I$1,"Assegnazione",$A64)/GETPIVOTDATA("Somma di Valore totale",'PVT REND CONSUMO'!$A$3,"ASL TERRITORIALE",$B64,"Assegnazione",$A64),0)</f>
        <v>0</v>
      </c>
      <c r="J64" s="212">
        <f>IFERROR($D64*+GETPIVOTDATA("Somma di Valore totale",'PVT REND CONSUMO'!$A$3,"ASL TERRITORIALE",$B64,"ATS RESIDENZA",J$1,"Assegnazione",$A64)/GETPIVOTDATA("Somma di Valore totale",'PVT REND CONSUMO'!$A$3,"ASL TERRITORIALE",$B64,"Assegnazione",$A64),0)</f>
        <v>0</v>
      </c>
      <c r="K64" s="212">
        <f>IFERROR($D64*+GETPIVOTDATA("Somma di Valore totale",'PVT REND CONSUMO'!$A$3,"ASL TERRITORIALE",$B64,"ATS RESIDENZA",K$1,"Assegnazione",$A64)/GETPIVOTDATA("Somma di Valore totale",'PVT REND CONSUMO'!$A$3,"ASL TERRITORIALE",$B64,"Assegnazione",$A64),0)</f>
        <v>0</v>
      </c>
      <c r="L64" s="212">
        <f>IFERROR($D64*+GETPIVOTDATA("Somma di Valore totale",'PVT REND CONSUMO'!$A$3,"ASL TERRITORIALE",$B64,"ATS RESIDENZA",L$1,"Assegnazione",$A64)/GETPIVOTDATA("Somma di Valore totale",'PVT REND CONSUMO'!$A$3,"ASL TERRITORIALE",$B64,"Assegnazione",$A64),0)</f>
        <v>0</v>
      </c>
      <c r="M64" s="220" t="e">
        <f t="shared" si="11"/>
        <v>#REF!</v>
      </c>
      <c r="N64" s="96">
        <f t="shared" si="6"/>
        <v>0</v>
      </c>
      <c r="O64" s="96">
        <f t="shared" si="7"/>
        <v>0</v>
      </c>
      <c r="P64" s="229" t="e">
        <f t="shared" si="8"/>
        <v>#REF!</v>
      </c>
      <c r="Q64" s="229">
        <f t="shared" si="4"/>
        <v>0</v>
      </c>
    </row>
    <row r="65" spans="1:17" ht="15.75" x14ac:dyDescent="0.25">
      <c r="A65" s="214" t="s">
        <v>48</v>
      </c>
      <c r="B65" s="210" t="s">
        <v>8</v>
      </c>
      <c r="C65" s="213" t="s">
        <v>7</v>
      </c>
      <c r="D65" s="208" t="e">
        <f>+#REF!</f>
        <v>#REF!</v>
      </c>
      <c r="E65" s="212">
        <f>IFERROR($D65*+GETPIVOTDATA("Somma di Valore totale",'PVT REND CONSUMO'!$A$3,"ASL TERRITORIALE",$B65,"ATS RESIDENZA",E$1,"Assegnazione",$A65)/GETPIVOTDATA("Somma di Valore totale",'PVT REND CONSUMO'!$A$3,"ASL TERRITORIALE",$B65,"Assegnazione",$A65),0)</f>
        <v>0</v>
      </c>
      <c r="F65" s="212">
        <f>IFERROR($D65*+GETPIVOTDATA("Somma di Valore totale",'PVT REND CONSUMO'!$A$3,"ASL TERRITORIALE",$B65,"ATS RESIDENZA",F$1,"Assegnazione",$A65)/GETPIVOTDATA("Somma di Valore totale",'PVT REND CONSUMO'!$A$3,"ASL TERRITORIALE",$B65,"Assegnazione",$A65),0)</f>
        <v>0</v>
      </c>
      <c r="G65" s="212">
        <f>IFERROR($D65*+GETPIVOTDATA("Somma di Valore totale",'PVT REND CONSUMO'!$A$3,"ASL TERRITORIALE",$B65,"ATS RESIDENZA",G$1,"Assegnazione",$A65)/GETPIVOTDATA("Somma di Valore totale",'PVT REND CONSUMO'!$A$3,"ASL TERRITORIALE",$B65,"Assegnazione",$A65),0)</f>
        <v>0</v>
      </c>
      <c r="H65" s="212">
        <f>IFERROR($D65*+GETPIVOTDATA("Somma di Valore totale",'PVT REND CONSUMO'!$A$3,"ASL TERRITORIALE",$B65,"ATS RESIDENZA",H$1,"Assegnazione",$A65)/GETPIVOTDATA("Somma di Valore totale",'PVT REND CONSUMO'!$A$3,"ASL TERRITORIALE",$B65,"Assegnazione",$A65),0)</f>
        <v>0</v>
      </c>
      <c r="I65" s="212">
        <f>IFERROR($D65*+GETPIVOTDATA("Somma di Valore totale",'PVT REND CONSUMO'!$A$3,"ASL TERRITORIALE",$B65,"ATS RESIDENZA",I$1,"Assegnazione",$A65)/GETPIVOTDATA("Somma di Valore totale",'PVT REND CONSUMO'!$A$3,"ASL TERRITORIALE",$B65,"Assegnazione",$A65),0)</f>
        <v>0</v>
      </c>
      <c r="J65" s="212">
        <f>IFERROR($D65*+GETPIVOTDATA("Somma di Valore totale",'PVT REND CONSUMO'!$A$3,"ASL TERRITORIALE",$B65,"ATS RESIDENZA",J$1,"Assegnazione",$A65)/GETPIVOTDATA("Somma di Valore totale",'PVT REND CONSUMO'!$A$3,"ASL TERRITORIALE",$B65,"Assegnazione",$A65),0)</f>
        <v>0</v>
      </c>
      <c r="K65" s="212">
        <f>IFERROR($D65*+GETPIVOTDATA("Somma di Valore totale",'PVT REND CONSUMO'!$A$3,"ASL TERRITORIALE",$B65,"ATS RESIDENZA",K$1,"Assegnazione",$A65)/GETPIVOTDATA("Somma di Valore totale",'PVT REND CONSUMO'!$A$3,"ASL TERRITORIALE",$B65,"Assegnazione",$A65),0)</f>
        <v>0</v>
      </c>
      <c r="L65" s="212">
        <f>IFERROR($D65*+GETPIVOTDATA("Somma di Valore totale",'PVT REND CONSUMO'!$A$3,"ASL TERRITORIALE",$B65,"ATS RESIDENZA",L$1,"Assegnazione",$A65)/GETPIVOTDATA("Somma di Valore totale",'PVT REND CONSUMO'!$A$3,"ASL TERRITORIALE",$B65,"Assegnazione",$A65),0)</f>
        <v>0</v>
      </c>
      <c r="M65" s="220" t="e">
        <f t="shared" si="11"/>
        <v>#REF!</v>
      </c>
      <c r="N65" s="96">
        <f t="shared" si="6"/>
        <v>0</v>
      </c>
      <c r="O65" s="96">
        <f t="shared" si="7"/>
        <v>0</v>
      </c>
      <c r="P65" s="229" t="e">
        <f t="shared" si="8"/>
        <v>#REF!</v>
      </c>
      <c r="Q65" s="229">
        <f t="shared" si="4"/>
        <v>0</v>
      </c>
    </row>
    <row r="66" spans="1:17" ht="30" x14ac:dyDescent="0.25">
      <c r="A66" s="108" t="s">
        <v>47</v>
      </c>
      <c r="B66" s="200" t="s">
        <v>22</v>
      </c>
      <c r="C66" s="202" t="s">
        <v>21</v>
      </c>
      <c r="D66" s="208" t="e">
        <f>+#REF!</f>
        <v>#REF!</v>
      </c>
      <c r="E66" s="201">
        <f>IFERROR($D66*+GETPIVOTDATA("Somma di Valore totale",'PVT REND CONSUMO'!$A$3,"ASL TERRITORIALE",$B66,"ATS RESIDENZA",E$1,"Assegnazione",$A66)/GETPIVOTDATA("Somma di Valore totale",'PVT REND CONSUMO'!$A$3,"ASL TERRITORIALE",$B66,"Assegnazione",$A66),0)</f>
        <v>0</v>
      </c>
      <c r="F66" s="201">
        <f>IFERROR($D66*+GETPIVOTDATA("Somma di Valore totale",'PVT REND CONSUMO'!$A$3,"ASL TERRITORIALE",$B66,"ATS RESIDENZA",F$1,"Assegnazione",$A66)/GETPIVOTDATA("Somma di Valore totale",'PVT REND CONSUMO'!$A$3,"ASL TERRITORIALE",$B66,"Assegnazione",$A66),0)</f>
        <v>0</v>
      </c>
      <c r="G66" s="201">
        <f>IFERROR($D66*+GETPIVOTDATA("Somma di Valore totale",'PVT REND CONSUMO'!$A$3,"ASL TERRITORIALE",$B66,"ATS RESIDENZA",G$1,"Assegnazione",$A66)/GETPIVOTDATA("Somma di Valore totale",'PVT REND CONSUMO'!$A$3,"ASL TERRITORIALE",$B66,"Assegnazione",$A66),0)</f>
        <v>0</v>
      </c>
      <c r="H66" s="201">
        <f>IFERROR($D66*+GETPIVOTDATA("Somma di Valore totale",'PVT REND CONSUMO'!$A$3,"ASL TERRITORIALE",$B66,"ATS RESIDENZA",H$1,"Assegnazione",$A66)/GETPIVOTDATA("Somma di Valore totale",'PVT REND CONSUMO'!$A$3,"ASL TERRITORIALE",$B66,"Assegnazione",$A66),0)</f>
        <v>0</v>
      </c>
      <c r="I66" s="201">
        <f>IFERROR($D66*+GETPIVOTDATA("Somma di Valore totale",'PVT REND CONSUMO'!$A$3,"ASL TERRITORIALE",$B66,"ATS RESIDENZA",I$1,"Assegnazione",$A66)/GETPIVOTDATA("Somma di Valore totale",'PVT REND CONSUMO'!$A$3,"ASL TERRITORIALE",$B66,"Assegnazione",$A66),0)</f>
        <v>0</v>
      </c>
      <c r="J66" s="201">
        <f>IFERROR($D66*+GETPIVOTDATA("Somma di Valore totale",'PVT REND CONSUMO'!$A$3,"ASL TERRITORIALE",$B66,"ATS RESIDENZA",J$1,"Assegnazione",$A66)/GETPIVOTDATA("Somma di Valore totale",'PVT REND CONSUMO'!$A$3,"ASL TERRITORIALE",$B66,"Assegnazione",$A66),0)</f>
        <v>0</v>
      </c>
      <c r="K66" s="201">
        <f>IFERROR($D66*+GETPIVOTDATA("Somma di Valore totale",'PVT REND CONSUMO'!$A$3,"ASL TERRITORIALE",$B66,"ATS RESIDENZA",K$1,"Assegnazione",$A66)/GETPIVOTDATA("Somma di Valore totale",'PVT REND CONSUMO'!$A$3,"ASL TERRITORIALE",$B66,"Assegnazione",$A66),0)</f>
        <v>0</v>
      </c>
      <c r="L66" s="201">
        <f>IFERROR($D66*+GETPIVOTDATA("Somma di Valore totale",'PVT REND CONSUMO'!$A$3,"ASL TERRITORIALE",$B66,"ATS RESIDENZA",L$1,"Assegnazione",$A66)/GETPIVOTDATA("Somma di Valore totale",'PVT REND CONSUMO'!$A$3,"ASL TERRITORIALE",$B66,"Assegnazione",$A66),0)</f>
        <v>0</v>
      </c>
      <c r="M66" s="220" t="e">
        <f t="shared" si="11"/>
        <v>#REF!</v>
      </c>
      <c r="N66" s="96">
        <f t="shared" ref="N66:N97" si="12">IF($B66=E$1,E66,0)+IF($B66=F$1,F66,0)+IF($B66=G$1,G66,0)+IF($B66=H$1,H66,0)+IF($B66=I$1,I66,0)+IF($B66=J$1,J66,0)+IF($B66=K$1,K66,0)+IF($B66=L$1,L66,0)</f>
        <v>0</v>
      </c>
      <c r="O66" s="96">
        <f t="shared" ref="O66:O97" si="13">IF($B66=E$1,SUMIFS(E:E,$A:$A,$A66),0)+IF($B66=F$1,SUMIFS(F:F,$A:$A,$A66),0)+IF($B66=G$1,SUMIFS(G:G,$A:$A,$A66),0)+IF($B66=H$1,SUMIFS(H:H,$A:$A,$A66),0)+IF($B66=I$1,SUMIFS(I:I,$A:$A,$A66),0)+IF($B66=J$1,SUMIFS(J:J,$A:$A,$A66),0)+IF($B66=K$1,SUMIFS(K:K,$A:$A,$A66),0)+IF($B66=L$1,SUMIFS(L:L,$A:$A,$A66),0)</f>
        <v>0</v>
      </c>
      <c r="P66" s="229" t="e">
        <f t="shared" ref="P66:P97" si="14">+D66-N66</f>
        <v>#REF!</v>
      </c>
      <c r="Q66" s="229">
        <f t="shared" si="4"/>
        <v>0</v>
      </c>
    </row>
    <row r="67" spans="1:17" x14ac:dyDescent="0.25">
      <c r="A67" s="108" t="s">
        <v>47</v>
      </c>
      <c r="B67" s="200" t="s">
        <v>20</v>
      </c>
      <c r="C67" s="203" t="s">
        <v>19</v>
      </c>
      <c r="D67" s="208" t="e">
        <f>+#REF!</f>
        <v>#REF!</v>
      </c>
      <c r="E67" s="201">
        <f>IFERROR($D67*+GETPIVOTDATA("Somma di Valore totale",'PVT REND CONSUMO'!$A$3,"ASL TERRITORIALE",$B67,"ATS RESIDENZA",E$1,"Assegnazione",$A67)/GETPIVOTDATA("Somma di Valore totale",'PVT REND CONSUMO'!$A$3,"ASL TERRITORIALE",$B67,"Assegnazione",$A67),0)</f>
        <v>0</v>
      </c>
      <c r="F67" s="201">
        <f>IFERROR($D67*+GETPIVOTDATA("Somma di Valore totale",'PVT REND CONSUMO'!$A$3,"ASL TERRITORIALE",$B67,"ATS RESIDENZA",F$1,"Assegnazione",$A67)/GETPIVOTDATA("Somma di Valore totale",'PVT REND CONSUMO'!$A$3,"ASL TERRITORIALE",$B67,"Assegnazione",$A67),0)</f>
        <v>0</v>
      </c>
      <c r="G67" s="201">
        <f>IFERROR($D67*+GETPIVOTDATA("Somma di Valore totale",'PVT REND CONSUMO'!$A$3,"ASL TERRITORIALE",$B67,"ATS RESIDENZA",G$1,"Assegnazione",$A67)/GETPIVOTDATA("Somma di Valore totale",'PVT REND CONSUMO'!$A$3,"ASL TERRITORIALE",$B67,"Assegnazione",$A67),0)</f>
        <v>0</v>
      </c>
      <c r="H67" s="201">
        <f>IFERROR($D67*+GETPIVOTDATA("Somma di Valore totale",'PVT REND CONSUMO'!$A$3,"ASL TERRITORIALE",$B67,"ATS RESIDENZA",H$1,"Assegnazione",$A67)/GETPIVOTDATA("Somma di Valore totale",'PVT REND CONSUMO'!$A$3,"ASL TERRITORIALE",$B67,"Assegnazione",$A67),0)</f>
        <v>0</v>
      </c>
      <c r="I67" s="201">
        <f>IFERROR($D67*+GETPIVOTDATA("Somma di Valore totale",'PVT REND CONSUMO'!$A$3,"ASL TERRITORIALE",$B67,"ATS RESIDENZA",I$1,"Assegnazione",$A67)/GETPIVOTDATA("Somma di Valore totale",'PVT REND CONSUMO'!$A$3,"ASL TERRITORIALE",$B67,"Assegnazione",$A67),0)</f>
        <v>0</v>
      </c>
      <c r="J67" s="201">
        <f>IFERROR($D67*+GETPIVOTDATA("Somma di Valore totale",'PVT REND CONSUMO'!$A$3,"ASL TERRITORIALE",$B67,"ATS RESIDENZA",J$1,"Assegnazione",$A67)/GETPIVOTDATA("Somma di Valore totale",'PVT REND CONSUMO'!$A$3,"ASL TERRITORIALE",$B67,"Assegnazione",$A67),0)</f>
        <v>0</v>
      </c>
      <c r="K67" s="201">
        <f>IFERROR($D67*+GETPIVOTDATA("Somma di Valore totale",'PVT REND CONSUMO'!$A$3,"ASL TERRITORIALE",$B67,"ATS RESIDENZA",K$1,"Assegnazione",$A67)/GETPIVOTDATA("Somma di Valore totale",'PVT REND CONSUMO'!$A$3,"ASL TERRITORIALE",$B67,"Assegnazione",$A67),0)</f>
        <v>0</v>
      </c>
      <c r="L67" s="201">
        <f>IFERROR($D67*+GETPIVOTDATA("Somma di Valore totale",'PVT REND CONSUMO'!$A$3,"ASL TERRITORIALE",$B67,"ATS RESIDENZA",L$1,"Assegnazione",$A67)/GETPIVOTDATA("Somma di Valore totale",'PVT REND CONSUMO'!$A$3,"ASL TERRITORIALE",$B67,"Assegnazione",$A67),0)</f>
        <v>0</v>
      </c>
      <c r="M67" s="220" t="e">
        <f t="shared" si="11"/>
        <v>#REF!</v>
      </c>
      <c r="N67" s="96">
        <f t="shared" si="12"/>
        <v>0</v>
      </c>
      <c r="O67" s="96">
        <f t="shared" si="13"/>
        <v>0</v>
      </c>
      <c r="P67" s="229" t="e">
        <f t="shared" si="14"/>
        <v>#REF!</v>
      </c>
      <c r="Q67" s="229">
        <f t="shared" ref="Q67:Q129" si="15">+O67-N67</f>
        <v>0</v>
      </c>
    </row>
    <row r="68" spans="1:17" x14ac:dyDescent="0.25">
      <c r="A68" s="108" t="s">
        <v>47</v>
      </c>
      <c r="B68" s="200" t="s">
        <v>18</v>
      </c>
      <c r="C68" s="203" t="s">
        <v>17</v>
      </c>
      <c r="D68" s="208" t="e">
        <f>+#REF!</f>
        <v>#REF!</v>
      </c>
      <c r="E68" s="201">
        <f>IFERROR($D68*+GETPIVOTDATA("Somma di Valore totale",'PVT REND CONSUMO'!$A$3,"ASL TERRITORIALE",$B68,"ATS RESIDENZA",E$1,"Assegnazione",$A68)/GETPIVOTDATA("Somma di Valore totale",'PVT REND CONSUMO'!$A$3,"ASL TERRITORIALE",$B68,"Assegnazione",$A68),0)</f>
        <v>0</v>
      </c>
      <c r="F68" s="201">
        <f>IFERROR($D68*+GETPIVOTDATA("Somma di Valore totale",'PVT REND CONSUMO'!$A$3,"ASL TERRITORIALE",$B68,"ATS RESIDENZA",F$1,"Assegnazione",$A68)/GETPIVOTDATA("Somma di Valore totale",'PVT REND CONSUMO'!$A$3,"ASL TERRITORIALE",$B68,"Assegnazione",$A68),0)</f>
        <v>0</v>
      </c>
      <c r="G68" s="201">
        <f>IFERROR($D68*+GETPIVOTDATA("Somma di Valore totale",'PVT REND CONSUMO'!$A$3,"ASL TERRITORIALE",$B68,"ATS RESIDENZA",G$1,"Assegnazione",$A68)/GETPIVOTDATA("Somma di Valore totale",'PVT REND CONSUMO'!$A$3,"ASL TERRITORIALE",$B68,"Assegnazione",$A68),0)</f>
        <v>0</v>
      </c>
      <c r="H68" s="201">
        <f>IFERROR($D68*+GETPIVOTDATA("Somma di Valore totale",'PVT REND CONSUMO'!$A$3,"ASL TERRITORIALE",$B68,"ATS RESIDENZA",H$1,"Assegnazione",$A68)/GETPIVOTDATA("Somma di Valore totale",'PVT REND CONSUMO'!$A$3,"ASL TERRITORIALE",$B68,"Assegnazione",$A68),0)</f>
        <v>0</v>
      </c>
      <c r="I68" s="201">
        <f>IFERROR($D68*+GETPIVOTDATA("Somma di Valore totale",'PVT REND CONSUMO'!$A$3,"ASL TERRITORIALE",$B68,"ATS RESIDENZA",I$1,"Assegnazione",$A68)/GETPIVOTDATA("Somma di Valore totale",'PVT REND CONSUMO'!$A$3,"ASL TERRITORIALE",$B68,"Assegnazione",$A68),0)</f>
        <v>0</v>
      </c>
      <c r="J68" s="201">
        <f>IFERROR($D68*+GETPIVOTDATA("Somma di Valore totale",'PVT REND CONSUMO'!$A$3,"ASL TERRITORIALE",$B68,"ATS RESIDENZA",J$1,"Assegnazione",$A68)/GETPIVOTDATA("Somma di Valore totale",'PVT REND CONSUMO'!$A$3,"ASL TERRITORIALE",$B68,"Assegnazione",$A68),0)</f>
        <v>0</v>
      </c>
      <c r="K68" s="201">
        <f>IFERROR($D68*+GETPIVOTDATA("Somma di Valore totale",'PVT REND CONSUMO'!$A$3,"ASL TERRITORIALE",$B68,"ATS RESIDENZA",K$1,"Assegnazione",$A68)/GETPIVOTDATA("Somma di Valore totale",'PVT REND CONSUMO'!$A$3,"ASL TERRITORIALE",$B68,"Assegnazione",$A68),0)</f>
        <v>0</v>
      </c>
      <c r="L68" s="201">
        <f>IFERROR($D68*+GETPIVOTDATA("Somma di Valore totale",'PVT REND CONSUMO'!$A$3,"ASL TERRITORIALE",$B68,"ATS RESIDENZA",L$1,"Assegnazione",$A68)/GETPIVOTDATA("Somma di Valore totale",'PVT REND CONSUMO'!$A$3,"ASL TERRITORIALE",$B68,"Assegnazione",$A68),0)</f>
        <v>0</v>
      </c>
      <c r="M68" s="220" t="e">
        <f t="shared" si="11"/>
        <v>#REF!</v>
      </c>
      <c r="N68" s="96">
        <f t="shared" si="12"/>
        <v>0</v>
      </c>
      <c r="O68" s="96">
        <f t="shared" si="13"/>
        <v>0</v>
      </c>
      <c r="P68" s="229" t="e">
        <f t="shared" si="14"/>
        <v>#REF!</v>
      </c>
      <c r="Q68" s="229">
        <f t="shared" si="15"/>
        <v>0</v>
      </c>
    </row>
    <row r="69" spans="1:17" x14ac:dyDescent="0.25">
      <c r="A69" s="108" t="s">
        <v>47</v>
      </c>
      <c r="B69" s="200" t="s">
        <v>16</v>
      </c>
      <c r="C69" s="203" t="s">
        <v>15</v>
      </c>
      <c r="D69" s="208" t="e">
        <f>+#REF!</f>
        <v>#REF!</v>
      </c>
      <c r="E69" s="201">
        <f>IFERROR($D69*+GETPIVOTDATA("Somma di Valore totale",'PVT REND CONSUMO'!$A$3,"ASL TERRITORIALE",$B69,"ATS RESIDENZA",E$1,"Assegnazione",$A69)/GETPIVOTDATA("Somma di Valore totale",'PVT REND CONSUMO'!$A$3,"ASL TERRITORIALE",$B69,"Assegnazione",$A69),0)</f>
        <v>0</v>
      </c>
      <c r="F69" s="201">
        <f>IFERROR($D69*+GETPIVOTDATA("Somma di Valore totale",'PVT REND CONSUMO'!$A$3,"ASL TERRITORIALE",$B69,"ATS RESIDENZA",F$1,"Assegnazione",$A69)/GETPIVOTDATA("Somma di Valore totale",'PVT REND CONSUMO'!$A$3,"ASL TERRITORIALE",$B69,"Assegnazione",$A69),0)</f>
        <v>0</v>
      </c>
      <c r="G69" s="201">
        <f>IFERROR($D69*+GETPIVOTDATA("Somma di Valore totale",'PVT REND CONSUMO'!$A$3,"ASL TERRITORIALE",$B69,"ATS RESIDENZA",G$1,"Assegnazione",$A69)/GETPIVOTDATA("Somma di Valore totale",'PVT REND CONSUMO'!$A$3,"ASL TERRITORIALE",$B69,"Assegnazione",$A69),0)</f>
        <v>0</v>
      </c>
      <c r="H69" s="201">
        <f>IFERROR($D69*+GETPIVOTDATA("Somma di Valore totale",'PVT REND CONSUMO'!$A$3,"ASL TERRITORIALE",$B69,"ATS RESIDENZA",H$1,"Assegnazione",$A69)/GETPIVOTDATA("Somma di Valore totale",'PVT REND CONSUMO'!$A$3,"ASL TERRITORIALE",$B69,"Assegnazione",$A69),0)</f>
        <v>0</v>
      </c>
      <c r="I69" s="201">
        <f>IFERROR($D69*+GETPIVOTDATA("Somma di Valore totale",'PVT REND CONSUMO'!$A$3,"ASL TERRITORIALE",$B69,"ATS RESIDENZA",I$1,"Assegnazione",$A69)/GETPIVOTDATA("Somma di Valore totale",'PVT REND CONSUMO'!$A$3,"ASL TERRITORIALE",$B69,"Assegnazione",$A69),0)</f>
        <v>0</v>
      </c>
      <c r="J69" s="201">
        <f>IFERROR($D69*+GETPIVOTDATA("Somma di Valore totale",'PVT REND CONSUMO'!$A$3,"ASL TERRITORIALE",$B69,"ATS RESIDENZA",J$1,"Assegnazione",$A69)/GETPIVOTDATA("Somma di Valore totale",'PVT REND CONSUMO'!$A$3,"ASL TERRITORIALE",$B69,"Assegnazione",$A69),0)</f>
        <v>0</v>
      </c>
      <c r="K69" s="201">
        <f>IFERROR($D69*+GETPIVOTDATA("Somma di Valore totale",'PVT REND CONSUMO'!$A$3,"ASL TERRITORIALE",$B69,"ATS RESIDENZA",K$1,"Assegnazione",$A69)/GETPIVOTDATA("Somma di Valore totale",'PVT REND CONSUMO'!$A$3,"ASL TERRITORIALE",$B69,"Assegnazione",$A69),0)</f>
        <v>0</v>
      </c>
      <c r="L69" s="201">
        <f>IFERROR($D69*+GETPIVOTDATA("Somma di Valore totale",'PVT REND CONSUMO'!$A$3,"ASL TERRITORIALE",$B69,"ATS RESIDENZA",L$1,"Assegnazione",$A69)/GETPIVOTDATA("Somma di Valore totale",'PVT REND CONSUMO'!$A$3,"ASL TERRITORIALE",$B69,"Assegnazione",$A69),0)</f>
        <v>0</v>
      </c>
      <c r="M69" s="220" t="e">
        <f t="shared" si="11"/>
        <v>#REF!</v>
      </c>
      <c r="N69" s="96">
        <f t="shared" si="12"/>
        <v>0</v>
      </c>
      <c r="O69" s="96">
        <f t="shared" si="13"/>
        <v>0</v>
      </c>
      <c r="P69" s="229" t="e">
        <f t="shared" si="14"/>
        <v>#REF!</v>
      </c>
      <c r="Q69" s="229">
        <f t="shared" si="15"/>
        <v>0</v>
      </c>
    </row>
    <row r="70" spans="1:17" x14ac:dyDescent="0.25">
      <c r="A70" s="108" t="s">
        <v>47</v>
      </c>
      <c r="B70" s="200" t="s">
        <v>14</v>
      </c>
      <c r="C70" s="203" t="s">
        <v>13</v>
      </c>
      <c r="D70" s="208" t="e">
        <f>+#REF!</f>
        <v>#REF!</v>
      </c>
      <c r="E70" s="201">
        <f>IFERROR($D70*+GETPIVOTDATA("Somma di Valore totale",'PVT REND CONSUMO'!$A$3,"ASL TERRITORIALE",$B70,"ATS RESIDENZA",E$1,"Assegnazione",$A70)/GETPIVOTDATA("Somma di Valore totale",'PVT REND CONSUMO'!$A$3,"ASL TERRITORIALE",$B70,"Assegnazione",$A70),0)</f>
        <v>0</v>
      </c>
      <c r="F70" s="201">
        <f>IFERROR($D70*+GETPIVOTDATA("Somma di Valore totale",'PVT REND CONSUMO'!$A$3,"ASL TERRITORIALE",$B70,"ATS RESIDENZA",F$1,"Assegnazione",$A70)/GETPIVOTDATA("Somma di Valore totale",'PVT REND CONSUMO'!$A$3,"ASL TERRITORIALE",$B70,"Assegnazione",$A70),0)</f>
        <v>0</v>
      </c>
      <c r="G70" s="201">
        <f>IFERROR($D70*+GETPIVOTDATA("Somma di Valore totale",'PVT REND CONSUMO'!$A$3,"ASL TERRITORIALE",$B70,"ATS RESIDENZA",G$1,"Assegnazione",$A70)/GETPIVOTDATA("Somma di Valore totale",'PVT REND CONSUMO'!$A$3,"ASL TERRITORIALE",$B70,"Assegnazione",$A70),0)</f>
        <v>0</v>
      </c>
      <c r="H70" s="201">
        <f>IFERROR($D70*+GETPIVOTDATA("Somma di Valore totale",'PVT REND CONSUMO'!$A$3,"ASL TERRITORIALE",$B70,"ATS RESIDENZA",H$1,"Assegnazione",$A70)/GETPIVOTDATA("Somma di Valore totale",'PVT REND CONSUMO'!$A$3,"ASL TERRITORIALE",$B70,"Assegnazione",$A70),0)</f>
        <v>0</v>
      </c>
      <c r="I70" s="201">
        <f>IFERROR($D70*+GETPIVOTDATA("Somma di Valore totale",'PVT REND CONSUMO'!$A$3,"ASL TERRITORIALE",$B70,"ATS RESIDENZA",I$1,"Assegnazione",$A70)/GETPIVOTDATA("Somma di Valore totale",'PVT REND CONSUMO'!$A$3,"ASL TERRITORIALE",$B70,"Assegnazione",$A70),0)</f>
        <v>0</v>
      </c>
      <c r="J70" s="201">
        <f>IFERROR($D70*+GETPIVOTDATA("Somma di Valore totale",'PVT REND CONSUMO'!$A$3,"ASL TERRITORIALE",$B70,"ATS RESIDENZA",J$1,"Assegnazione",$A70)/GETPIVOTDATA("Somma di Valore totale",'PVT REND CONSUMO'!$A$3,"ASL TERRITORIALE",$B70,"Assegnazione",$A70),0)</f>
        <v>0</v>
      </c>
      <c r="K70" s="201">
        <f>IFERROR($D70*+GETPIVOTDATA("Somma di Valore totale",'PVT REND CONSUMO'!$A$3,"ASL TERRITORIALE",$B70,"ATS RESIDENZA",K$1,"Assegnazione",$A70)/GETPIVOTDATA("Somma di Valore totale",'PVT REND CONSUMO'!$A$3,"ASL TERRITORIALE",$B70,"Assegnazione",$A70),0)</f>
        <v>0</v>
      </c>
      <c r="L70" s="201">
        <f>IFERROR($D70*+GETPIVOTDATA("Somma di Valore totale",'PVT REND CONSUMO'!$A$3,"ASL TERRITORIALE",$B70,"ATS RESIDENZA",L$1,"Assegnazione",$A70)/GETPIVOTDATA("Somma di Valore totale",'PVT REND CONSUMO'!$A$3,"ASL TERRITORIALE",$B70,"Assegnazione",$A70),0)</f>
        <v>0</v>
      </c>
      <c r="M70" s="220" t="e">
        <f t="shared" si="11"/>
        <v>#REF!</v>
      </c>
      <c r="N70" s="96">
        <f t="shared" si="12"/>
        <v>0</v>
      </c>
      <c r="O70" s="96">
        <f t="shared" si="13"/>
        <v>0</v>
      </c>
      <c r="P70" s="229" t="e">
        <f t="shared" si="14"/>
        <v>#REF!</v>
      </c>
      <c r="Q70" s="229">
        <f t="shared" si="15"/>
        <v>0</v>
      </c>
    </row>
    <row r="71" spans="1:17" x14ac:dyDescent="0.25">
      <c r="A71" s="108" t="s">
        <v>47</v>
      </c>
      <c r="B71" s="200" t="s">
        <v>12</v>
      </c>
      <c r="C71" s="203" t="s">
        <v>11</v>
      </c>
      <c r="D71" s="208" t="e">
        <f>+#REF!</f>
        <v>#REF!</v>
      </c>
      <c r="E71" s="201">
        <f>IFERROR($D71*+GETPIVOTDATA("Somma di Valore totale",'PVT REND CONSUMO'!$A$3,"ASL TERRITORIALE",$B71,"ATS RESIDENZA",E$1,"Assegnazione",$A71)/GETPIVOTDATA("Somma di Valore totale",'PVT REND CONSUMO'!$A$3,"ASL TERRITORIALE",$B71,"Assegnazione",$A71),0)</f>
        <v>0</v>
      </c>
      <c r="F71" s="201">
        <f>IFERROR($D71*+GETPIVOTDATA("Somma di Valore totale",'PVT REND CONSUMO'!$A$3,"ASL TERRITORIALE",$B71,"ATS RESIDENZA",F$1,"Assegnazione",$A71)/GETPIVOTDATA("Somma di Valore totale",'PVT REND CONSUMO'!$A$3,"ASL TERRITORIALE",$B71,"Assegnazione",$A71),0)</f>
        <v>0</v>
      </c>
      <c r="G71" s="201">
        <f>IFERROR($D71*+GETPIVOTDATA("Somma di Valore totale",'PVT REND CONSUMO'!$A$3,"ASL TERRITORIALE",$B71,"ATS RESIDENZA",G$1,"Assegnazione",$A71)/GETPIVOTDATA("Somma di Valore totale",'PVT REND CONSUMO'!$A$3,"ASL TERRITORIALE",$B71,"Assegnazione",$A71),0)</f>
        <v>0</v>
      </c>
      <c r="H71" s="201">
        <f>IFERROR($D71*+GETPIVOTDATA("Somma di Valore totale",'PVT REND CONSUMO'!$A$3,"ASL TERRITORIALE",$B71,"ATS RESIDENZA",H$1,"Assegnazione",$A71)/GETPIVOTDATA("Somma di Valore totale",'PVT REND CONSUMO'!$A$3,"ASL TERRITORIALE",$B71,"Assegnazione",$A71),0)</f>
        <v>0</v>
      </c>
      <c r="I71" s="201">
        <f>IFERROR($D71*+GETPIVOTDATA("Somma di Valore totale",'PVT REND CONSUMO'!$A$3,"ASL TERRITORIALE",$B71,"ATS RESIDENZA",I$1,"Assegnazione",$A71)/GETPIVOTDATA("Somma di Valore totale",'PVT REND CONSUMO'!$A$3,"ASL TERRITORIALE",$B71,"Assegnazione",$A71),0)</f>
        <v>0</v>
      </c>
      <c r="J71" s="201">
        <f>IFERROR($D71*+GETPIVOTDATA("Somma di Valore totale",'PVT REND CONSUMO'!$A$3,"ASL TERRITORIALE",$B71,"ATS RESIDENZA",J$1,"Assegnazione",$A71)/GETPIVOTDATA("Somma di Valore totale",'PVT REND CONSUMO'!$A$3,"ASL TERRITORIALE",$B71,"Assegnazione",$A71),0)</f>
        <v>0</v>
      </c>
      <c r="K71" s="201">
        <f>IFERROR($D71*+GETPIVOTDATA("Somma di Valore totale",'PVT REND CONSUMO'!$A$3,"ASL TERRITORIALE",$B71,"ATS RESIDENZA",K$1,"Assegnazione",$A71)/GETPIVOTDATA("Somma di Valore totale",'PVT REND CONSUMO'!$A$3,"ASL TERRITORIALE",$B71,"Assegnazione",$A71),0)</f>
        <v>0</v>
      </c>
      <c r="L71" s="201">
        <f>IFERROR($D71*+GETPIVOTDATA("Somma di Valore totale",'PVT REND CONSUMO'!$A$3,"ASL TERRITORIALE",$B71,"ATS RESIDENZA",L$1,"Assegnazione",$A71)/GETPIVOTDATA("Somma di Valore totale",'PVT REND CONSUMO'!$A$3,"ASL TERRITORIALE",$B71,"Assegnazione",$A71),0)</f>
        <v>0</v>
      </c>
      <c r="M71" s="220" t="e">
        <f t="shared" si="11"/>
        <v>#REF!</v>
      </c>
      <c r="N71" s="96">
        <f t="shared" si="12"/>
        <v>0</v>
      </c>
      <c r="O71" s="96">
        <f t="shared" si="13"/>
        <v>0</v>
      </c>
      <c r="P71" s="229" t="e">
        <f t="shared" si="14"/>
        <v>#REF!</v>
      </c>
      <c r="Q71" s="229">
        <f t="shared" si="15"/>
        <v>0</v>
      </c>
    </row>
    <row r="72" spans="1:17" x14ac:dyDescent="0.25">
      <c r="A72" s="108" t="s">
        <v>47</v>
      </c>
      <c r="B72" s="200" t="s">
        <v>10</v>
      </c>
      <c r="C72" s="203" t="s">
        <v>9</v>
      </c>
      <c r="D72" s="208" t="e">
        <f>+#REF!</f>
        <v>#REF!</v>
      </c>
      <c r="E72" s="201">
        <f>IFERROR($D72*+GETPIVOTDATA("Somma di Valore totale",'PVT REND CONSUMO'!$A$3,"ASL TERRITORIALE",$B72,"ATS RESIDENZA",E$1,"Assegnazione",$A72)/GETPIVOTDATA("Somma di Valore totale",'PVT REND CONSUMO'!$A$3,"ASL TERRITORIALE",$B72,"Assegnazione",$A72),0)</f>
        <v>0</v>
      </c>
      <c r="F72" s="201">
        <f>IFERROR($D72*+GETPIVOTDATA("Somma di Valore totale",'PVT REND CONSUMO'!$A$3,"ASL TERRITORIALE",$B72,"ATS RESIDENZA",F$1,"Assegnazione",$A72)/GETPIVOTDATA("Somma di Valore totale",'PVT REND CONSUMO'!$A$3,"ASL TERRITORIALE",$B72,"Assegnazione",$A72),0)</f>
        <v>0</v>
      </c>
      <c r="G72" s="201">
        <f>IFERROR($D72*+GETPIVOTDATA("Somma di Valore totale",'PVT REND CONSUMO'!$A$3,"ASL TERRITORIALE",$B72,"ATS RESIDENZA",G$1,"Assegnazione",$A72)/GETPIVOTDATA("Somma di Valore totale",'PVT REND CONSUMO'!$A$3,"ASL TERRITORIALE",$B72,"Assegnazione",$A72),0)</f>
        <v>0</v>
      </c>
      <c r="H72" s="201">
        <f>IFERROR($D72*+GETPIVOTDATA("Somma di Valore totale",'PVT REND CONSUMO'!$A$3,"ASL TERRITORIALE",$B72,"ATS RESIDENZA",H$1,"Assegnazione",$A72)/GETPIVOTDATA("Somma di Valore totale",'PVT REND CONSUMO'!$A$3,"ASL TERRITORIALE",$B72,"Assegnazione",$A72),0)</f>
        <v>0</v>
      </c>
      <c r="I72" s="201">
        <f>IFERROR($D72*+GETPIVOTDATA("Somma di Valore totale",'PVT REND CONSUMO'!$A$3,"ASL TERRITORIALE",$B72,"ATS RESIDENZA",I$1,"Assegnazione",$A72)/GETPIVOTDATA("Somma di Valore totale",'PVT REND CONSUMO'!$A$3,"ASL TERRITORIALE",$B72,"Assegnazione",$A72),0)</f>
        <v>0</v>
      </c>
      <c r="J72" s="201">
        <f>IFERROR($D72*+GETPIVOTDATA("Somma di Valore totale",'PVT REND CONSUMO'!$A$3,"ASL TERRITORIALE",$B72,"ATS RESIDENZA",J$1,"Assegnazione",$A72)/GETPIVOTDATA("Somma di Valore totale",'PVT REND CONSUMO'!$A$3,"ASL TERRITORIALE",$B72,"Assegnazione",$A72),0)</f>
        <v>0</v>
      </c>
      <c r="K72" s="201">
        <f>IFERROR($D72*+GETPIVOTDATA("Somma di Valore totale",'PVT REND CONSUMO'!$A$3,"ASL TERRITORIALE",$B72,"ATS RESIDENZA",K$1,"Assegnazione",$A72)/GETPIVOTDATA("Somma di Valore totale",'PVT REND CONSUMO'!$A$3,"ASL TERRITORIALE",$B72,"Assegnazione",$A72),0)</f>
        <v>0</v>
      </c>
      <c r="L72" s="201">
        <f>IFERROR($D72*+GETPIVOTDATA("Somma di Valore totale",'PVT REND CONSUMO'!$A$3,"ASL TERRITORIALE",$B72,"ATS RESIDENZA",L$1,"Assegnazione",$A72)/GETPIVOTDATA("Somma di Valore totale",'PVT REND CONSUMO'!$A$3,"ASL TERRITORIALE",$B72,"Assegnazione",$A72),0)</f>
        <v>0</v>
      </c>
      <c r="M72" s="220" t="e">
        <f t="shared" si="11"/>
        <v>#REF!</v>
      </c>
      <c r="N72" s="96">
        <f t="shared" si="12"/>
        <v>0</v>
      </c>
      <c r="O72" s="96">
        <f t="shared" si="13"/>
        <v>0</v>
      </c>
      <c r="P72" s="229" t="e">
        <f t="shared" si="14"/>
        <v>#REF!</v>
      </c>
      <c r="Q72" s="229">
        <f t="shared" si="15"/>
        <v>0</v>
      </c>
    </row>
    <row r="73" spans="1:17" x14ac:dyDescent="0.25">
      <c r="A73" s="108" t="s">
        <v>47</v>
      </c>
      <c r="B73" s="200" t="s">
        <v>8</v>
      </c>
      <c r="C73" s="203" t="s">
        <v>7</v>
      </c>
      <c r="D73" s="208" t="e">
        <f>+#REF!</f>
        <v>#REF!</v>
      </c>
      <c r="E73" s="201">
        <f>IFERROR($D73*+GETPIVOTDATA("Somma di Valore totale",'PVT REND CONSUMO'!$A$3,"ASL TERRITORIALE",$B73,"ATS RESIDENZA",E$1,"Assegnazione",$A73)/GETPIVOTDATA("Somma di Valore totale",'PVT REND CONSUMO'!$A$3,"ASL TERRITORIALE",$B73,"Assegnazione",$A73),0)</f>
        <v>0</v>
      </c>
      <c r="F73" s="201">
        <f>IFERROR($D73*+GETPIVOTDATA("Somma di Valore totale",'PVT REND CONSUMO'!$A$3,"ASL TERRITORIALE",$B73,"ATS RESIDENZA",F$1,"Assegnazione",$A73)/GETPIVOTDATA("Somma di Valore totale",'PVT REND CONSUMO'!$A$3,"ASL TERRITORIALE",$B73,"Assegnazione",$A73),0)</f>
        <v>0</v>
      </c>
      <c r="G73" s="201">
        <f>IFERROR($D73*+GETPIVOTDATA("Somma di Valore totale",'PVT REND CONSUMO'!$A$3,"ASL TERRITORIALE",$B73,"ATS RESIDENZA",G$1,"Assegnazione",$A73)/GETPIVOTDATA("Somma di Valore totale",'PVT REND CONSUMO'!$A$3,"ASL TERRITORIALE",$B73,"Assegnazione",$A73),0)</f>
        <v>0</v>
      </c>
      <c r="H73" s="201">
        <f>IFERROR($D73*+GETPIVOTDATA("Somma di Valore totale",'PVT REND CONSUMO'!$A$3,"ASL TERRITORIALE",$B73,"ATS RESIDENZA",H$1,"Assegnazione",$A73)/GETPIVOTDATA("Somma di Valore totale",'PVT REND CONSUMO'!$A$3,"ASL TERRITORIALE",$B73,"Assegnazione",$A73),0)</f>
        <v>0</v>
      </c>
      <c r="I73" s="201">
        <f>IFERROR($D73*+GETPIVOTDATA("Somma di Valore totale",'PVT REND CONSUMO'!$A$3,"ASL TERRITORIALE",$B73,"ATS RESIDENZA",I$1,"Assegnazione",$A73)/GETPIVOTDATA("Somma di Valore totale",'PVT REND CONSUMO'!$A$3,"ASL TERRITORIALE",$B73,"Assegnazione",$A73),0)</f>
        <v>0</v>
      </c>
      <c r="J73" s="201">
        <f>IFERROR($D73*+GETPIVOTDATA("Somma di Valore totale",'PVT REND CONSUMO'!$A$3,"ASL TERRITORIALE",$B73,"ATS RESIDENZA",J$1,"Assegnazione",$A73)/GETPIVOTDATA("Somma di Valore totale",'PVT REND CONSUMO'!$A$3,"ASL TERRITORIALE",$B73,"Assegnazione",$A73),0)</f>
        <v>0</v>
      </c>
      <c r="K73" s="201">
        <f>IFERROR($D73*+GETPIVOTDATA("Somma di Valore totale",'PVT REND CONSUMO'!$A$3,"ASL TERRITORIALE",$B73,"ATS RESIDENZA",K$1,"Assegnazione",$A73)/GETPIVOTDATA("Somma di Valore totale",'PVT REND CONSUMO'!$A$3,"ASL TERRITORIALE",$B73,"Assegnazione",$A73),0)</f>
        <v>0</v>
      </c>
      <c r="L73" s="201">
        <f>IFERROR($D73*+GETPIVOTDATA("Somma di Valore totale",'PVT REND CONSUMO'!$A$3,"ASL TERRITORIALE",$B73,"ATS RESIDENZA",L$1,"Assegnazione",$A73)/GETPIVOTDATA("Somma di Valore totale",'PVT REND CONSUMO'!$A$3,"ASL TERRITORIALE",$B73,"Assegnazione",$A73),0)</f>
        <v>0</v>
      </c>
      <c r="M73" s="220" t="e">
        <f t="shared" si="11"/>
        <v>#REF!</v>
      </c>
      <c r="N73" s="96">
        <f t="shared" si="12"/>
        <v>0</v>
      </c>
      <c r="O73" s="96">
        <f t="shared" si="13"/>
        <v>0</v>
      </c>
      <c r="P73" s="229" t="e">
        <f t="shared" si="14"/>
        <v>#REF!</v>
      </c>
      <c r="Q73" s="229">
        <f t="shared" si="15"/>
        <v>0</v>
      </c>
    </row>
    <row r="74" spans="1:17" ht="30" x14ac:dyDescent="0.25">
      <c r="A74" s="214" t="s">
        <v>46</v>
      </c>
      <c r="B74" s="210" t="s">
        <v>22</v>
      </c>
      <c r="C74" s="211" t="s">
        <v>21</v>
      </c>
      <c r="D74" s="208" t="e">
        <f>+#REF!</f>
        <v>#REF!</v>
      </c>
      <c r="E74" s="212">
        <f>IFERROR($D74*+GETPIVOTDATA("Somma di Valore totale",'PVT REND CONSUMO'!$A$3,"ASL TERRITORIALE",$B74,"ATS RESIDENZA",E$1,"Assegnazione",$A74)/GETPIVOTDATA("Somma di Valore totale",'PVT REND CONSUMO'!$A$3,"ASL TERRITORIALE",$B74,"Assegnazione",$A74),0)</f>
        <v>0</v>
      </c>
      <c r="F74" s="212">
        <f>IFERROR($D74*+GETPIVOTDATA("Somma di Valore totale",'PVT REND CONSUMO'!$A$3,"ASL TERRITORIALE",$B74,"ATS RESIDENZA",F$1,"Assegnazione",$A74)/GETPIVOTDATA("Somma di Valore totale",'PVT REND CONSUMO'!$A$3,"ASL TERRITORIALE",$B74,"Assegnazione",$A74),0)</f>
        <v>0</v>
      </c>
      <c r="G74" s="212">
        <f>IFERROR($D74*+GETPIVOTDATA("Somma di Valore totale",'PVT REND CONSUMO'!$A$3,"ASL TERRITORIALE",$B74,"ATS RESIDENZA",G$1,"Assegnazione",$A74)/GETPIVOTDATA("Somma di Valore totale",'PVT REND CONSUMO'!$A$3,"ASL TERRITORIALE",$B74,"Assegnazione",$A74),0)</f>
        <v>0</v>
      </c>
      <c r="H74" s="212">
        <f>IFERROR($D74*+GETPIVOTDATA("Somma di Valore totale",'PVT REND CONSUMO'!$A$3,"ASL TERRITORIALE",$B74,"ATS RESIDENZA",H$1,"Assegnazione",$A74)/GETPIVOTDATA("Somma di Valore totale",'PVT REND CONSUMO'!$A$3,"ASL TERRITORIALE",$B74,"Assegnazione",$A74),0)</f>
        <v>0</v>
      </c>
      <c r="I74" s="212">
        <f>IFERROR($D74*+GETPIVOTDATA("Somma di Valore totale",'PVT REND CONSUMO'!$A$3,"ASL TERRITORIALE",$B74,"ATS RESIDENZA",I$1,"Assegnazione",$A74)/GETPIVOTDATA("Somma di Valore totale",'PVT REND CONSUMO'!$A$3,"ASL TERRITORIALE",$B74,"Assegnazione",$A74),0)</f>
        <v>0</v>
      </c>
      <c r="J74" s="212">
        <f>IFERROR($D74*+GETPIVOTDATA("Somma di Valore totale",'PVT REND CONSUMO'!$A$3,"ASL TERRITORIALE",$B74,"ATS RESIDENZA",J$1,"Assegnazione",$A74)/GETPIVOTDATA("Somma di Valore totale",'PVT REND CONSUMO'!$A$3,"ASL TERRITORIALE",$B74,"Assegnazione",$A74),0)</f>
        <v>0</v>
      </c>
      <c r="K74" s="212">
        <f>IFERROR($D74*+GETPIVOTDATA("Somma di Valore totale",'PVT REND CONSUMO'!$A$3,"ASL TERRITORIALE",$B74,"ATS RESIDENZA",K$1,"Assegnazione",$A74)/GETPIVOTDATA("Somma di Valore totale",'PVT REND CONSUMO'!$A$3,"ASL TERRITORIALE",$B74,"Assegnazione",$A74),0)</f>
        <v>0</v>
      </c>
      <c r="L74" s="212">
        <f>IFERROR($D74*+GETPIVOTDATA("Somma di Valore totale",'PVT REND CONSUMO'!$A$3,"ASL TERRITORIALE",$B74,"ATS RESIDENZA",L$1,"Assegnazione",$A74)/GETPIVOTDATA("Somma di Valore totale",'PVT REND CONSUMO'!$A$3,"ASL TERRITORIALE",$B74,"Assegnazione",$A74),0)</f>
        <v>0</v>
      </c>
      <c r="M74" s="220" t="e">
        <f t="shared" si="11"/>
        <v>#REF!</v>
      </c>
      <c r="N74" s="96">
        <f t="shared" si="12"/>
        <v>0</v>
      </c>
      <c r="O74" s="96">
        <f t="shared" si="13"/>
        <v>0</v>
      </c>
      <c r="P74" s="229" t="e">
        <f t="shared" si="14"/>
        <v>#REF!</v>
      </c>
      <c r="Q74" s="229">
        <f t="shared" si="15"/>
        <v>0</v>
      </c>
    </row>
    <row r="75" spans="1:17" ht="15.75" x14ac:dyDescent="0.25">
      <c r="A75" s="214" t="s">
        <v>46</v>
      </c>
      <c r="B75" s="210" t="s">
        <v>20</v>
      </c>
      <c r="C75" s="213" t="s">
        <v>19</v>
      </c>
      <c r="D75" s="208" t="e">
        <f>+#REF!</f>
        <v>#REF!</v>
      </c>
      <c r="E75" s="212">
        <f>IFERROR($D75*+GETPIVOTDATA("Somma di Valore totale",'PVT REND CONSUMO'!$A$3,"ASL TERRITORIALE",$B75,"ATS RESIDENZA",E$1,"Assegnazione",$A75)/GETPIVOTDATA("Somma di Valore totale",'PVT REND CONSUMO'!$A$3,"ASL TERRITORIALE",$B75,"Assegnazione",$A75),0)</f>
        <v>0</v>
      </c>
      <c r="F75" s="212">
        <f>IFERROR($D75*+GETPIVOTDATA("Somma di Valore totale",'PVT REND CONSUMO'!$A$3,"ASL TERRITORIALE",$B75,"ATS RESIDENZA",F$1,"Assegnazione",$A75)/GETPIVOTDATA("Somma di Valore totale",'PVT REND CONSUMO'!$A$3,"ASL TERRITORIALE",$B75,"Assegnazione",$A75),0)</f>
        <v>0</v>
      </c>
      <c r="G75" s="212">
        <f>IFERROR($D75*+GETPIVOTDATA("Somma di Valore totale",'PVT REND CONSUMO'!$A$3,"ASL TERRITORIALE",$B75,"ATS RESIDENZA",G$1,"Assegnazione",$A75)/GETPIVOTDATA("Somma di Valore totale",'PVT REND CONSUMO'!$A$3,"ASL TERRITORIALE",$B75,"Assegnazione",$A75),0)</f>
        <v>0</v>
      </c>
      <c r="H75" s="212">
        <f>IFERROR($D75*+GETPIVOTDATA("Somma di Valore totale",'PVT REND CONSUMO'!$A$3,"ASL TERRITORIALE",$B75,"ATS RESIDENZA",H$1,"Assegnazione",$A75)/GETPIVOTDATA("Somma di Valore totale",'PVT REND CONSUMO'!$A$3,"ASL TERRITORIALE",$B75,"Assegnazione",$A75),0)</f>
        <v>0</v>
      </c>
      <c r="I75" s="212">
        <f>IFERROR($D75*+GETPIVOTDATA("Somma di Valore totale",'PVT REND CONSUMO'!$A$3,"ASL TERRITORIALE",$B75,"ATS RESIDENZA",I$1,"Assegnazione",$A75)/GETPIVOTDATA("Somma di Valore totale",'PVT REND CONSUMO'!$A$3,"ASL TERRITORIALE",$B75,"Assegnazione",$A75),0)</f>
        <v>0</v>
      </c>
      <c r="J75" s="212">
        <f>IFERROR($D75*+GETPIVOTDATA("Somma di Valore totale",'PVT REND CONSUMO'!$A$3,"ASL TERRITORIALE",$B75,"ATS RESIDENZA",J$1,"Assegnazione",$A75)/GETPIVOTDATA("Somma di Valore totale",'PVT REND CONSUMO'!$A$3,"ASL TERRITORIALE",$B75,"Assegnazione",$A75),0)</f>
        <v>0</v>
      </c>
      <c r="K75" s="212">
        <f>IFERROR($D75*+GETPIVOTDATA("Somma di Valore totale",'PVT REND CONSUMO'!$A$3,"ASL TERRITORIALE",$B75,"ATS RESIDENZA",K$1,"Assegnazione",$A75)/GETPIVOTDATA("Somma di Valore totale",'PVT REND CONSUMO'!$A$3,"ASL TERRITORIALE",$B75,"Assegnazione",$A75),0)</f>
        <v>0</v>
      </c>
      <c r="L75" s="212">
        <f>IFERROR($D75*+GETPIVOTDATA("Somma di Valore totale",'PVT REND CONSUMO'!$A$3,"ASL TERRITORIALE",$B75,"ATS RESIDENZA",L$1,"Assegnazione",$A75)/GETPIVOTDATA("Somma di Valore totale",'PVT REND CONSUMO'!$A$3,"ASL TERRITORIALE",$B75,"Assegnazione",$A75),0)</f>
        <v>0</v>
      </c>
      <c r="M75" s="220" t="e">
        <f t="shared" si="11"/>
        <v>#REF!</v>
      </c>
      <c r="N75" s="96">
        <f t="shared" si="12"/>
        <v>0</v>
      </c>
      <c r="O75" s="96">
        <f t="shared" si="13"/>
        <v>0</v>
      </c>
      <c r="P75" s="229" t="e">
        <f t="shared" si="14"/>
        <v>#REF!</v>
      </c>
      <c r="Q75" s="229">
        <f t="shared" si="15"/>
        <v>0</v>
      </c>
    </row>
    <row r="76" spans="1:17" ht="15.75" x14ac:dyDescent="0.25">
      <c r="A76" s="214" t="s">
        <v>46</v>
      </c>
      <c r="B76" s="210" t="s">
        <v>18</v>
      </c>
      <c r="C76" s="213" t="s">
        <v>17</v>
      </c>
      <c r="D76" s="208" t="e">
        <f>+#REF!</f>
        <v>#REF!</v>
      </c>
      <c r="E76" s="212">
        <f>IFERROR($D76*+GETPIVOTDATA("Somma di Valore totale",'PVT REND CONSUMO'!$A$3,"ASL TERRITORIALE",$B76,"ATS RESIDENZA",E$1,"Assegnazione",$A76)/GETPIVOTDATA("Somma di Valore totale",'PVT REND CONSUMO'!$A$3,"ASL TERRITORIALE",$B76,"Assegnazione",$A76),0)</f>
        <v>0</v>
      </c>
      <c r="F76" s="212">
        <f>IFERROR($D76*+GETPIVOTDATA("Somma di Valore totale",'PVT REND CONSUMO'!$A$3,"ASL TERRITORIALE",$B76,"ATS RESIDENZA",F$1,"Assegnazione",$A76)/GETPIVOTDATA("Somma di Valore totale",'PVT REND CONSUMO'!$A$3,"ASL TERRITORIALE",$B76,"Assegnazione",$A76),0)</f>
        <v>0</v>
      </c>
      <c r="G76" s="212">
        <f>IFERROR($D76*+GETPIVOTDATA("Somma di Valore totale",'PVT REND CONSUMO'!$A$3,"ASL TERRITORIALE",$B76,"ATS RESIDENZA",G$1,"Assegnazione",$A76)/GETPIVOTDATA("Somma di Valore totale",'PVT REND CONSUMO'!$A$3,"ASL TERRITORIALE",$B76,"Assegnazione",$A76),0)</f>
        <v>0</v>
      </c>
      <c r="H76" s="212">
        <f>IFERROR($D76*+GETPIVOTDATA("Somma di Valore totale",'PVT REND CONSUMO'!$A$3,"ASL TERRITORIALE",$B76,"ATS RESIDENZA",H$1,"Assegnazione",$A76)/GETPIVOTDATA("Somma di Valore totale",'PVT REND CONSUMO'!$A$3,"ASL TERRITORIALE",$B76,"Assegnazione",$A76),0)</f>
        <v>0</v>
      </c>
      <c r="I76" s="212">
        <f>IFERROR($D76*+GETPIVOTDATA("Somma di Valore totale",'PVT REND CONSUMO'!$A$3,"ASL TERRITORIALE",$B76,"ATS RESIDENZA",I$1,"Assegnazione",$A76)/GETPIVOTDATA("Somma di Valore totale",'PVT REND CONSUMO'!$A$3,"ASL TERRITORIALE",$B76,"Assegnazione",$A76),0)</f>
        <v>0</v>
      </c>
      <c r="J76" s="212">
        <f>IFERROR($D76*+GETPIVOTDATA("Somma di Valore totale",'PVT REND CONSUMO'!$A$3,"ASL TERRITORIALE",$B76,"ATS RESIDENZA",J$1,"Assegnazione",$A76)/GETPIVOTDATA("Somma di Valore totale",'PVT REND CONSUMO'!$A$3,"ASL TERRITORIALE",$B76,"Assegnazione",$A76),0)</f>
        <v>0</v>
      </c>
      <c r="K76" s="212">
        <f>IFERROR($D76*+GETPIVOTDATA("Somma di Valore totale",'PVT REND CONSUMO'!$A$3,"ASL TERRITORIALE",$B76,"ATS RESIDENZA",K$1,"Assegnazione",$A76)/GETPIVOTDATA("Somma di Valore totale",'PVT REND CONSUMO'!$A$3,"ASL TERRITORIALE",$B76,"Assegnazione",$A76),0)</f>
        <v>0</v>
      </c>
      <c r="L76" s="212">
        <f>IFERROR($D76*+GETPIVOTDATA("Somma di Valore totale",'PVT REND CONSUMO'!$A$3,"ASL TERRITORIALE",$B76,"ATS RESIDENZA",L$1,"Assegnazione",$A76)/GETPIVOTDATA("Somma di Valore totale",'PVT REND CONSUMO'!$A$3,"ASL TERRITORIALE",$B76,"Assegnazione",$A76),0)</f>
        <v>0</v>
      </c>
      <c r="M76" s="220" t="e">
        <f t="shared" si="11"/>
        <v>#REF!</v>
      </c>
      <c r="N76" s="96">
        <f t="shared" si="12"/>
        <v>0</v>
      </c>
      <c r="O76" s="96">
        <f t="shared" si="13"/>
        <v>0</v>
      </c>
      <c r="P76" s="229" t="e">
        <f t="shared" si="14"/>
        <v>#REF!</v>
      </c>
      <c r="Q76" s="229">
        <f t="shared" si="15"/>
        <v>0</v>
      </c>
    </row>
    <row r="77" spans="1:17" ht="15.75" x14ac:dyDescent="0.25">
      <c r="A77" s="214" t="s">
        <v>46</v>
      </c>
      <c r="B77" s="210" t="s">
        <v>16</v>
      </c>
      <c r="C77" s="213" t="s">
        <v>15</v>
      </c>
      <c r="D77" s="208" t="e">
        <f>+#REF!</f>
        <v>#REF!</v>
      </c>
      <c r="E77" s="212">
        <f>IFERROR($D77*+GETPIVOTDATA("Somma di Valore totale",'PVT REND CONSUMO'!$A$3,"ASL TERRITORIALE",$B77,"ATS RESIDENZA",E$1,"Assegnazione",$A77)/GETPIVOTDATA("Somma di Valore totale",'PVT REND CONSUMO'!$A$3,"ASL TERRITORIALE",$B77,"Assegnazione",$A77),0)</f>
        <v>0</v>
      </c>
      <c r="F77" s="212">
        <f>IFERROR($D77*+GETPIVOTDATA("Somma di Valore totale",'PVT REND CONSUMO'!$A$3,"ASL TERRITORIALE",$B77,"ATS RESIDENZA",F$1,"Assegnazione",$A77)/GETPIVOTDATA("Somma di Valore totale",'PVT REND CONSUMO'!$A$3,"ASL TERRITORIALE",$B77,"Assegnazione",$A77),0)</f>
        <v>0</v>
      </c>
      <c r="G77" s="212">
        <f>IFERROR($D77*+GETPIVOTDATA("Somma di Valore totale",'PVT REND CONSUMO'!$A$3,"ASL TERRITORIALE",$B77,"ATS RESIDENZA",G$1,"Assegnazione",$A77)/GETPIVOTDATA("Somma di Valore totale",'PVT REND CONSUMO'!$A$3,"ASL TERRITORIALE",$B77,"Assegnazione",$A77),0)</f>
        <v>0</v>
      </c>
      <c r="H77" s="212">
        <f>IFERROR($D77*+GETPIVOTDATA("Somma di Valore totale",'PVT REND CONSUMO'!$A$3,"ASL TERRITORIALE",$B77,"ATS RESIDENZA",H$1,"Assegnazione",$A77)/GETPIVOTDATA("Somma di Valore totale",'PVT REND CONSUMO'!$A$3,"ASL TERRITORIALE",$B77,"Assegnazione",$A77),0)</f>
        <v>0</v>
      </c>
      <c r="I77" s="212">
        <f>IFERROR($D77*+GETPIVOTDATA("Somma di Valore totale",'PVT REND CONSUMO'!$A$3,"ASL TERRITORIALE",$B77,"ATS RESIDENZA",I$1,"Assegnazione",$A77)/GETPIVOTDATA("Somma di Valore totale",'PVT REND CONSUMO'!$A$3,"ASL TERRITORIALE",$B77,"Assegnazione",$A77),0)</f>
        <v>0</v>
      </c>
      <c r="J77" s="212">
        <f>IFERROR($D77*+GETPIVOTDATA("Somma di Valore totale",'PVT REND CONSUMO'!$A$3,"ASL TERRITORIALE",$B77,"ATS RESIDENZA",J$1,"Assegnazione",$A77)/GETPIVOTDATA("Somma di Valore totale",'PVT REND CONSUMO'!$A$3,"ASL TERRITORIALE",$B77,"Assegnazione",$A77),0)</f>
        <v>0</v>
      </c>
      <c r="K77" s="212">
        <f>IFERROR($D77*+GETPIVOTDATA("Somma di Valore totale",'PVT REND CONSUMO'!$A$3,"ASL TERRITORIALE",$B77,"ATS RESIDENZA",K$1,"Assegnazione",$A77)/GETPIVOTDATA("Somma di Valore totale",'PVT REND CONSUMO'!$A$3,"ASL TERRITORIALE",$B77,"Assegnazione",$A77),0)</f>
        <v>0</v>
      </c>
      <c r="L77" s="212">
        <f>IFERROR($D77*+GETPIVOTDATA("Somma di Valore totale",'PVT REND CONSUMO'!$A$3,"ASL TERRITORIALE",$B77,"ATS RESIDENZA",L$1,"Assegnazione",$A77)/GETPIVOTDATA("Somma di Valore totale",'PVT REND CONSUMO'!$A$3,"ASL TERRITORIALE",$B77,"Assegnazione",$A77),0)</f>
        <v>0</v>
      </c>
      <c r="M77" s="220" t="e">
        <f t="shared" si="11"/>
        <v>#REF!</v>
      </c>
      <c r="N77" s="96">
        <f t="shared" si="12"/>
        <v>0</v>
      </c>
      <c r="O77" s="96">
        <f t="shared" si="13"/>
        <v>0</v>
      </c>
      <c r="P77" s="229" t="e">
        <f t="shared" si="14"/>
        <v>#REF!</v>
      </c>
      <c r="Q77" s="229">
        <f t="shared" si="15"/>
        <v>0</v>
      </c>
    </row>
    <row r="78" spans="1:17" ht="15.75" x14ac:dyDescent="0.25">
      <c r="A78" s="214" t="s">
        <v>46</v>
      </c>
      <c r="B78" s="210" t="s">
        <v>14</v>
      </c>
      <c r="C78" s="213" t="s">
        <v>13</v>
      </c>
      <c r="D78" s="208" t="e">
        <f>+#REF!</f>
        <v>#REF!</v>
      </c>
      <c r="E78" s="212">
        <f>IFERROR($D78*+GETPIVOTDATA("Somma di Valore totale",'PVT REND CONSUMO'!$A$3,"ASL TERRITORIALE",$B78,"ATS RESIDENZA",E$1,"Assegnazione",$A78)/GETPIVOTDATA("Somma di Valore totale",'PVT REND CONSUMO'!$A$3,"ASL TERRITORIALE",$B78,"Assegnazione",$A78),0)</f>
        <v>0</v>
      </c>
      <c r="F78" s="212">
        <f>IFERROR($D78*+GETPIVOTDATA("Somma di Valore totale",'PVT REND CONSUMO'!$A$3,"ASL TERRITORIALE",$B78,"ATS RESIDENZA",F$1,"Assegnazione",$A78)/GETPIVOTDATA("Somma di Valore totale",'PVT REND CONSUMO'!$A$3,"ASL TERRITORIALE",$B78,"Assegnazione",$A78),0)</f>
        <v>0</v>
      </c>
      <c r="G78" s="212">
        <f>IFERROR($D78*+GETPIVOTDATA("Somma di Valore totale",'PVT REND CONSUMO'!$A$3,"ASL TERRITORIALE",$B78,"ATS RESIDENZA",G$1,"Assegnazione",$A78)/GETPIVOTDATA("Somma di Valore totale",'PVT REND CONSUMO'!$A$3,"ASL TERRITORIALE",$B78,"Assegnazione",$A78),0)</f>
        <v>0</v>
      </c>
      <c r="H78" s="212">
        <f>IFERROR($D78*+GETPIVOTDATA("Somma di Valore totale",'PVT REND CONSUMO'!$A$3,"ASL TERRITORIALE",$B78,"ATS RESIDENZA",H$1,"Assegnazione",$A78)/GETPIVOTDATA("Somma di Valore totale",'PVT REND CONSUMO'!$A$3,"ASL TERRITORIALE",$B78,"Assegnazione",$A78),0)</f>
        <v>0</v>
      </c>
      <c r="I78" s="212">
        <f>IFERROR($D78*+GETPIVOTDATA("Somma di Valore totale",'PVT REND CONSUMO'!$A$3,"ASL TERRITORIALE",$B78,"ATS RESIDENZA",I$1,"Assegnazione",$A78)/GETPIVOTDATA("Somma di Valore totale",'PVT REND CONSUMO'!$A$3,"ASL TERRITORIALE",$B78,"Assegnazione",$A78),0)</f>
        <v>0</v>
      </c>
      <c r="J78" s="212">
        <f>IFERROR($D78*+GETPIVOTDATA("Somma di Valore totale",'PVT REND CONSUMO'!$A$3,"ASL TERRITORIALE",$B78,"ATS RESIDENZA",J$1,"Assegnazione",$A78)/GETPIVOTDATA("Somma di Valore totale",'PVT REND CONSUMO'!$A$3,"ASL TERRITORIALE",$B78,"Assegnazione",$A78),0)</f>
        <v>0</v>
      </c>
      <c r="K78" s="212">
        <f>IFERROR($D78*+GETPIVOTDATA("Somma di Valore totale",'PVT REND CONSUMO'!$A$3,"ASL TERRITORIALE",$B78,"ATS RESIDENZA",K$1,"Assegnazione",$A78)/GETPIVOTDATA("Somma di Valore totale",'PVT REND CONSUMO'!$A$3,"ASL TERRITORIALE",$B78,"Assegnazione",$A78),0)</f>
        <v>0</v>
      </c>
      <c r="L78" s="212">
        <f>IFERROR($D78*+GETPIVOTDATA("Somma di Valore totale",'PVT REND CONSUMO'!$A$3,"ASL TERRITORIALE",$B78,"ATS RESIDENZA",L$1,"Assegnazione",$A78)/GETPIVOTDATA("Somma di Valore totale",'PVT REND CONSUMO'!$A$3,"ASL TERRITORIALE",$B78,"Assegnazione",$A78),0)</f>
        <v>0</v>
      </c>
      <c r="M78" s="220" t="e">
        <f t="shared" si="11"/>
        <v>#REF!</v>
      </c>
      <c r="N78" s="96">
        <f t="shared" si="12"/>
        <v>0</v>
      </c>
      <c r="O78" s="96">
        <f t="shared" si="13"/>
        <v>0</v>
      </c>
      <c r="P78" s="229" t="e">
        <f t="shared" si="14"/>
        <v>#REF!</v>
      </c>
      <c r="Q78" s="229">
        <f t="shared" si="15"/>
        <v>0</v>
      </c>
    </row>
    <row r="79" spans="1:17" ht="15.75" x14ac:dyDescent="0.25">
      <c r="A79" s="214" t="s">
        <v>46</v>
      </c>
      <c r="B79" s="210" t="s">
        <v>12</v>
      </c>
      <c r="C79" s="213" t="s">
        <v>11</v>
      </c>
      <c r="D79" s="208" t="e">
        <f>+#REF!</f>
        <v>#REF!</v>
      </c>
      <c r="E79" s="212">
        <f>IFERROR($D79*+GETPIVOTDATA("Somma di Valore totale",'PVT REND CONSUMO'!$A$3,"ASL TERRITORIALE",$B79,"ATS RESIDENZA",E$1,"Assegnazione",$A79)/GETPIVOTDATA("Somma di Valore totale",'PVT REND CONSUMO'!$A$3,"ASL TERRITORIALE",$B79,"Assegnazione",$A79),0)</f>
        <v>0</v>
      </c>
      <c r="F79" s="212">
        <f>IFERROR($D79*+GETPIVOTDATA("Somma di Valore totale",'PVT REND CONSUMO'!$A$3,"ASL TERRITORIALE",$B79,"ATS RESIDENZA",F$1,"Assegnazione",$A79)/GETPIVOTDATA("Somma di Valore totale",'PVT REND CONSUMO'!$A$3,"ASL TERRITORIALE",$B79,"Assegnazione",$A79),0)</f>
        <v>0</v>
      </c>
      <c r="G79" s="212">
        <f>IFERROR($D79*+GETPIVOTDATA("Somma di Valore totale",'PVT REND CONSUMO'!$A$3,"ASL TERRITORIALE",$B79,"ATS RESIDENZA",G$1,"Assegnazione",$A79)/GETPIVOTDATA("Somma di Valore totale",'PVT REND CONSUMO'!$A$3,"ASL TERRITORIALE",$B79,"Assegnazione",$A79),0)</f>
        <v>0</v>
      </c>
      <c r="H79" s="212">
        <f>IFERROR($D79*+GETPIVOTDATA("Somma di Valore totale",'PVT REND CONSUMO'!$A$3,"ASL TERRITORIALE",$B79,"ATS RESIDENZA",H$1,"Assegnazione",$A79)/GETPIVOTDATA("Somma di Valore totale",'PVT REND CONSUMO'!$A$3,"ASL TERRITORIALE",$B79,"Assegnazione",$A79),0)</f>
        <v>0</v>
      </c>
      <c r="I79" s="212">
        <f>IFERROR($D79*+GETPIVOTDATA("Somma di Valore totale",'PVT REND CONSUMO'!$A$3,"ASL TERRITORIALE",$B79,"ATS RESIDENZA",I$1,"Assegnazione",$A79)/GETPIVOTDATA("Somma di Valore totale",'PVT REND CONSUMO'!$A$3,"ASL TERRITORIALE",$B79,"Assegnazione",$A79),0)</f>
        <v>0</v>
      </c>
      <c r="J79" s="212">
        <f>IFERROR($D79*+GETPIVOTDATA("Somma di Valore totale",'PVT REND CONSUMO'!$A$3,"ASL TERRITORIALE",$B79,"ATS RESIDENZA",J$1,"Assegnazione",$A79)/GETPIVOTDATA("Somma di Valore totale",'PVT REND CONSUMO'!$A$3,"ASL TERRITORIALE",$B79,"Assegnazione",$A79),0)</f>
        <v>0</v>
      </c>
      <c r="K79" s="212">
        <f>IFERROR($D79*+GETPIVOTDATA("Somma di Valore totale",'PVT REND CONSUMO'!$A$3,"ASL TERRITORIALE",$B79,"ATS RESIDENZA",K$1,"Assegnazione",$A79)/GETPIVOTDATA("Somma di Valore totale",'PVT REND CONSUMO'!$A$3,"ASL TERRITORIALE",$B79,"Assegnazione",$A79),0)</f>
        <v>0</v>
      </c>
      <c r="L79" s="212">
        <f>IFERROR($D79*+GETPIVOTDATA("Somma di Valore totale",'PVT REND CONSUMO'!$A$3,"ASL TERRITORIALE",$B79,"ATS RESIDENZA",L$1,"Assegnazione",$A79)/GETPIVOTDATA("Somma di Valore totale",'PVT REND CONSUMO'!$A$3,"ASL TERRITORIALE",$B79,"Assegnazione",$A79),0)</f>
        <v>0</v>
      </c>
      <c r="M79" s="220" t="e">
        <f t="shared" si="11"/>
        <v>#REF!</v>
      </c>
      <c r="N79" s="96">
        <f t="shared" si="12"/>
        <v>0</v>
      </c>
      <c r="O79" s="96">
        <f t="shared" si="13"/>
        <v>0</v>
      </c>
      <c r="P79" s="229" t="e">
        <f t="shared" si="14"/>
        <v>#REF!</v>
      </c>
      <c r="Q79" s="229">
        <f t="shared" si="15"/>
        <v>0</v>
      </c>
    </row>
    <row r="80" spans="1:17" ht="15.75" x14ac:dyDescent="0.25">
      <c r="A80" s="214" t="s">
        <v>46</v>
      </c>
      <c r="B80" s="210" t="s">
        <v>10</v>
      </c>
      <c r="C80" s="213" t="s">
        <v>9</v>
      </c>
      <c r="D80" s="208" t="e">
        <f>+#REF!</f>
        <v>#REF!</v>
      </c>
      <c r="E80" s="212">
        <f>IFERROR($D80*+GETPIVOTDATA("Somma di Valore totale",'PVT REND CONSUMO'!$A$3,"ASL TERRITORIALE",$B80,"ATS RESIDENZA",E$1,"Assegnazione",$A80)/GETPIVOTDATA("Somma di Valore totale",'PVT REND CONSUMO'!$A$3,"ASL TERRITORIALE",$B80,"Assegnazione",$A80),0)</f>
        <v>0</v>
      </c>
      <c r="F80" s="212">
        <f>IFERROR($D80*+GETPIVOTDATA("Somma di Valore totale",'PVT REND CONSUMO'!$A$3,"ASL TERRITORIALE",$B80,"ATS RESIDENZA",F$1,"Assegnazione",$A80)/GETPIVOTDATA("Somma di Valore totale",'PVT REND CONSUMO'!$A$3,"ASL TERRITORIALE",$B80,"Assegnazione",$A80),0)</f>
        <v>0</v>
      </c>
      <c r="G80" s="212">
        <f>IFERROR($D80*+GETPIVOTDATA("Somma di Valore totale",'PVT REND CONSUMO'!$A$3,"ASL TERRITORIALE",$B80,"ATS RESIDENZA",G$1,"Assegnazione",$A80)/GETPIVOTDATA("Somma di Valore totale",'PVT REND CONSUMO'!$A$3,"ASL TERRITORIALE",$B80,"Assegnazione",$A80),0)</f>
        <v>0</v>
      </c>
      <c r="H80" s="212">
        <f>IFERROR($D80*+GETPIVOTDATA("Somma di Valore totale",'PVT REND CONSUMO'!$A$3,"ASL TERRITORIALE",$B80,"ATS RESIDENZA",H$1,"Assegnazione",$A80)/GETPIVOTDATA("Somma di Valore totale",'PVT REND CONSUMO'!$A$3,"ASL TERRITORIALE",$B80,"Assegnazione",$A80),0)</f>
        <v>0</v>
      </c>
      <c r="I80" s="212">
        <f>IFERROR($D80*+GETPIVOTDATA("Somma di Valore totale",'PVT REND CONSUMO'!$A$3,"ASL TERRITORIALE",$B80,"ATS RESIDENZA",I$1,"Assegnazione",$A80)/GETPIVOTDATA("Somma di Valore totale",'PVT REND CONSUMO'!$A$3,"ASL TERRITORIALE",$B80,"Assegnazione",$A80),0)</f>
        <v>0</v>
      </c>
      <c r="J80" s="212">
        <f>IFERROR($D80*+GETPIVOTDATA("Somma di Valore totale",'PVT REND CONSUMO'!$A$3,"ASL TERRITORIALE",$B80,"ATS RESIDENZA",J$1,"Assegnazione",$A80)/GETPIVOTDATA("Somma di Valore totale",'PVT REND CONSUMO'!$A$3,"ASL TERRITORIALE",$B80,"Assegnazione",$A80),0)</f>
        <v>0</v>
      </c>
      <c r="K80" s="212">
        <f>IFERROR($D80*+GETPIVOTDATA("Somma di Valore totale",'PVT REND CONSUMO'!$A$3,"ASL TERRITORIALE",$B80,"ATS RESIDENZA",K$1,"Assegnazione",$A80)/GETPIVOTDATA("Somma di Valore totale",'PVT REND CONSUMO'!$A$3,"ASL TERRITORIALE",$B80,"Assegnazione",$A80),0)</f>
        <v>0</v>
      </c>
      <c r="L80" s="212">
        <f>IFERROR($D80*+GETPIVOTDATA("Somma di Valore totale",'PVT REND CONSUMO'!$A$3,"ASL TERRITORIALE",$B80,"ATS RESIDENZA",L$1,"Assegnazione",$A80)/GETPIVOTDATA("Somma di Valore totale",'PVT REND CONSUMO'!$A$3,"ASL TERRITORIALE",$B80,"Assegnazione",$A80),0)</f>
        <v>0</v>
      </c>
      <c r="M80" s="220" t="e">
        <f t="shared" si="11"/>
        <v>#REF!</v>
      </c>
      <c r="N80" s="96">
        <f t="shared" si="12"/>
        <v>0</v>
      </c>
      <c r="O80" s="96">
        <f t="shared" si="13"/>
        <v>0</v>
      </c>
      <c r="P80" s="229" t="e">
        <f t="shared" si="14"/>
        <v>#REF!</v>
      </c>
      <c r="Q80" s="229">
        <f t="shared" si="15"/>
        <v>0</v>
      </c>
    </row>
    <row r="81" spans="1:17" ht="15.75" x14ac:dyDescent="0.25">
      <c r="A81" s="214" t="s">
        <v>46</v>
      </c>
      <c r="B81" s="210" t="s">
        <v>8</v>
      </c>
      <c r="C81" s="213" t="s">
        <v>7</v>
      </c>
      <c r="D81" s="208" t="e">
        <f>+#REF!</f>
        <v>#REF!</v>
      </c>
      <c r="E81" s="212">
        <f>IFERROR($D81*+GETPIVOTDATA("Somma di Valore totale",'PVT REND CONSUMO'!$A$3,"ASL TERRITORIALE",$B81,"ATS RESIDENZA",E$1,"Assegnazione",$A81)/GETPIVOTDATA("Somma di Valore totale",'PVT REND CONSUMO'!$A$3,"ASL TERRITORIALE",$B81,"Assegnazione",$A81),0)</f>
        <v>0</v>
      </c>
      <c r="F81" s="212">
        <f>IFERROR($D81*+GETPIVOTDATA("Somma di Valore totale",'PVT REND CONSUMO'!$A$3,"ASL TERRITORIALE",$B81,"ATS RESIDENZA",F$1,"Assegnazione",$A81)/GETPIVOTDATA("Somma di Valore totale",'PVT REND CONSUMO'!$A$3,"ASL TERRITORIALE",$B81,"Assegnazione",$A81),0)</f>
        <v>0</v>
      </c>
      <c r="G81" s="212">
        <f>IFERROR($D81*+GETPIVOTDATA("Somma di Valore totale",'PVT REND CONSUMO'!$A$3,"ASL TERRITORIALE",$B81,"ATS RESIDENZA",G$1,"Assegnazione",$A81)/GETPIVOTDATA("Somma di Valore totale",'PVT REND CONSUMO'!$A$3,"ASL TERRITORIALE",$B81,"Assegnazione",$A81),0)</f>
        <v>0</v>
      </c>
      <c r="H81" s="212">
        <f>IFERROR($D81*+GETPIVOTDATA("Somma di Valore totale",'PVT REND CONSUMO'!$A$3,"ASL TERRITORIALE",$B81,"ATS RESIDENZA",H$1,"Assegnazione",$A81)/GETPIVOTDATA("Somma di Valore totale",'PVT REND CONSUMO'!$A$3,"ASL TERRITORIALE",$B81,"Assegnazione",$A81),0)</f>
        <v>0</v>
      </c>
      <c r="I81" s="212">
        <f>IFERROR($D81*+GETPIVOTDATA("Somma di Valore totale",'PVT REND CONSUMO'!$A$3,"ASL TERRITORIALE",$B81,"ATS RESIDENZA",I$1,"Assegnazione",$A81)/GETPIVOTDATA("Somma di Valore totale",'PVT REND CONSUMO'!$A$3,"ASL TERRITORIALE",$B81,"Assegnazione",$A81),0)</f>
        <v>0</v>
      </c>
      <c r="J81" s="212">
        <f>IFERROR($D81*+GETPIVOTDATA("Somma di Valore totale",'PVT REND CONSUMO'!$A$3,"ASL TERRITORIALE",$B81,"ATS RESIDENZA",J$1,"Assegnazione",$A81)/GETPIVOTDATA("Somma di Valore totale",'PVT REND CONSUMO'!$A$3,"ASL TERRITORIALE",$B81,"Assegnazione",$A81),0)</f>
        <v>0</v>
      </c>
      <c r="K81" s="212">
        <f>IFERROR($D81*+GETPIVOTDATA("Somma di Valore totale",'PVT REND CONSUMO'!$A$3,"ASL TERRITORIALE",$B81,"ATS RESIDENZA",K$1,"Assegnazione",$A81)/GETPIVOTDATA("Somma di Valore totale",'PVT REND CONSUMO'!$A$3,"ASL TERRITORIALE",$B81,"Assegnazione",$A81),0)</f>
        <v>0</v>
      </c>
      <c r="L81" s="212">
        <f>IFERROR($D81*+GETPIVOTDATA("Somma di Valore totale",'PVT REND CONSUMO'!$A$3,"ASL TERRITORIALE",$B81,"ATS RESIDENZA",L$1,"Assegnazione",$A81)/GETPIVOTDATA("Somma di Valore totale",'PVT REND CONSUMO'!$A$3,"ASL TERRITORIALE",$B81,"Assegnazione",$A81),0)</f>
        <v>0</v>
      </c>
      <c r="M81" s="220" t="e">
        <f t="shared" si="11"/>
        <v>#REF!</v>
      </c>
      <c r="N81" s="96">
        <f t="shared" si="12"/>
        <v>0</v>
      </c>
      <c r="O81" s="96">
        <f t="shared" si="13"/>
        <v>0</v>
      </c>
      <c r="P81" s="229" t="e">
        <f t="shared" si="14"/>
        <v>#REF!</v>
      </c>
      <c r="Q81" s="229">
        <f t="shared" si="15"/>
        <v>0</v>
      </c>
    </row>
    <row r="82" spans="1:17" ht="30" x14ac:dyDescent="0.25">
      <c r="A82" s="108" t="s">
        <v>45</v>
      </c>
      <c r="B82" s="200" t="s">
        <v>22</v>
      </c>
      <c r="C82" s="202" t="s">
        <v>21</v>
      </c>
      <c r="D82" s="208" t="e">
        <f>+#REF!+#REF!</f>
        <v>#REF!</v>
      </c>
      <c r="E82" s="201">
        <f>IFERROR($D82*+GETPIVOTDATA("Somma di Valore totale",'PVT REND CONSUMO'!$A$3,"ASL TERRITORIALE",$B82,"ATS RESIDENZA",E$1,"Assegnazione",$A82)/GETPIVOTDATA("Somma di Valore totale",'PVT REND CONSUMO'!$A$3,"ASL TERRITORIALE",$B82,"Assegnazione",$A82),0)</f>
        <v>0</v>
      </c>
      <c r="F82" s="201">
        <f>IFERROR($D82*+GETPIVOTDATA("Somma di Valore totale",'PVT REND CONSUMO'!$A$3,"ASL TERRITORIALE",$B82,"ATS RESIDENZA",F$1,"Assegnazione",$A82)/GETPIVOTDATA("Somma di Valore totale",'PVT REND CONSUMO'!$A$3,"ASL TERRITORIALE",$B82,"Assegnazione",$A82),0)</f>
        <v>0</v>
      </c>
      <c r="G82" s="201">
        <f>IFERROR($D82*+GETPIVOTDATA("Somma di Valore totale",'PVT REND CONSUMO'!$A$3,"ASL TERRITORIALE",$B82,"ATS RESIDENZA",G$1,"Assegnazione",$A82)/GETPIVOTDATA("Somma di Valore totale",'PVT REND CONSUMO'!$A$3,"ASL TERRITORIALE",$B82,"Assegnazione",$A82),0)</f>
        <v>0</v>
      </c>
      <c r="H82" s="201">
        <f>IFERROR($D82*+GETPIVOTDATA("Somma di Valore totale",'PVT REND CONSUMO'!$A$3,"ASL TERRITORIALE",$B82,"ATS RESIDENZA",H$1,"Assegnazione",$A82)/GETPIVOTDATA("Somma di Valore totale",'PVT REND CONSUMO'!$A$3,"ASL TERRITORIALE",$B82,"Assegnazione",$A82),0)</f>
        <v>0</v>
      </c>
      <c r="I82" s="201">
        <f>IFERROR($D82*+GETPIVOTDATA("Somma di Valore totale",'PVT REND CONSUMO'!$A$3,"ASL TERRITORIALE",$B82,"ATS RESIDENZA",I$1,"Assegnazione",$A82)/GETPIVOTDATA("Somma di Valore totale",'PVT REND CONSUMO'!$A$3,"ASL TERRITORIALE",$B82,"Assegnazione",$A82),0)</f>
        <v>0</v>
      </c>
      <c r="J82" s="201">
        <f>IFERROR($D82*+GETPIVOTDATA("Somma di Valore totale",'PVT REND CONSUMO'!$A$3,"ASL TERRITORIALE",$B82,"ATS RESIDENZA",J$1,"Assegnazione",$A82)/GETPIVOTDATA("Somma di Valore totale",'PVT REND CONSUMO'!$A$3,"ASL TERRITORIALE",$B82,"Assegnazione",$A82),0)</f>
        <v>0</v>
      </c>
      <c r="K82" s="201">
        <f>IFERROR($D82*+GETPIVOTDATA("Somma di Valore totale",'PVT REND CONSUMO'!$A$3,"ASL TERRITORIALE",$B82,"ATS RESIDENZA",K$1,"Assegnazione",$A82)/GETPIVOTDATA("Somma di Valore totale",'PVT REND CONSUMO'!$A$3,"ASL TERRITORIALE",$B82,"Assegnazione",$A82),0)</f>
        <v>0</v>
      </c>
      <c r="L82" s="201">
        <f>IFERROR($D82*+GETPIVOTDATA("Somma di Valore totale",'PVT REND CONSUMO'!$A$3,"ASL TERRITORIALE",$B82,"ATS RESIDENZA",L$1,"Assegnazione",$A82)/GETPIVOTDATA("Somma di Valore totale",'PVT REND CONSUMO'!$A$3,"ASL TERRITORIALE",$B82,"Assegnazione",$A82),0)</f>
        <v>0</v>
      </c>
      <c r="M82" s="220" t="e">
        <f t="shared" si="11"/>
        <v>#REF!</v>
      </c>
      <c r="N82" s="96">
        <f t="shared" si="12"/>
        <v>0</v>
      </c>
      <c r="O82" s="96">
        <f t="shared" si="13"/>
        <v>0</v>
      </c>
      <c r="P82" s="229" t="e">
        <f t="shared" si="14"/>
        <v>#REF!</v>
      </c>
      <c r="Q82" s="229">
        <f t="shared" si="15"/>
        <v>0</v>
      </c>
    </row>
    <row r="83" spans="1:17" x14ac:dyDescent="0.25">
      <c r="A83" s="108" t="s">
        <v>45</v>
      </c>
      <c r="B83" s="200" t="s">
        <v>20</v>
      </c>
      <c r="C83" s="203" t="s">
        <v>19</v>
      </c>
      <c r="D83" s="208" t="e">
        <f>+#REF!+#REF!</f>
        <v>#REF!</v>
      </c>
      <c r="E83" s="201">
        <f>IFERROR($D83*+GETPIVOTDATA("Somma di Valore totale",'PVT REND CONSUMO'!$A$3,"ASL TERRITORIALE",$B83,"ATS RESIDENZA",E$1,"Assegnazione",$A83)/GETPIVOTDATA("Somma di Valore totale",'PVT REND CONSUMO'!$A$3,"ASL TERRITORIALE",$B83,"Assegnazione",$A83),0)</f>
        <v>0</v>
      </c>
      <c r="F83" s="201">
        <f>IFERROR($D83*+GETPIVOTDATA("Somma di Valore totale",'PVT REND CONSUMO'!$A$3,"ASL TERRITORIALE",$B83,"ATS RESIDENZA",F$1,"Assegnazione",$A83)/GETPIVOTDATA("Somma di Valore totale",'PVT REND CONSUMO'!$A$3,"ASL TERRITORIALE",$B83,"Assegnazione",$A83),0)</f>
        <v>0</v>
      </c>
      <c r="G83" s="201">
        <f>IFERROR($D83*+GETPIVOTDATA("Somma di Valore totale",'PVT REND CONSUMO'!$A$3,"ASL TERRITORIALE",$B83,"ATS RESIDENZA",G$1,"Assegnazione",$A83)/GETPIVOTDATA("Somma di Valore totale",'PVT REND CONSUMO'!$A$3,"ASL TERRITORIALE",$B83,"Assegnazione",$A83),0)</f>
        <v>0</v>
      </c>
      <c r="H83" s="201">
        <f>IFERROR($D83*+GETPIVOTDATA("Somma di Valore totale",'PVT REND CONSUMO'!$A$3,"ASL TERRITORIALE",$B83,"ATS RESIDENZA",H$1,"Assegnazione",$A83)/GETPIVOTDATA("Somma di Valore totale",'PVT REND CONSUMO'!$A$3,"ASL TERRITORIALE",$B83,"Assegnazione",$A83),0)</f>
        <v>0</v>
      </c>
      <c r="I83" s="201">
        <f>IFERROR($D83*+GETPIVOTDATA("Somma di Valore totale",'PVT REND CONSUMO'!$A$3,"ASL TERRITORIALE",$B83,"ATS RESIDENZA",I$1,"Assegnazione",$A83)/GETPIVOTDATA("Somma di Valore totale",'PVT REND CONSUMO'!$A$3,"ASL TERRITORIALE",$B83,"Assegnazione",$A83),0)</f>
        <v>0</v>
      </c>
      <c r="J83" s="201">
        <f>IFERROR($D83*+GETPIVOTDATA("Somma di Valore totale",'PVT REND CONSUMO'!$A$3,"ASL TERRITORIALE",$B83,"ATS RESIDENZA",J$1,"Assegnazione",$A83)/GETPIVOTDATA("Somma di Valore totale",'PVT REND CONSUMO'!$A$3,"ASL TERRITORIALE",$B83,"Assegnazione",$A83),0)</f>
        <v>0</v>
      </c>
      <c r="K83" s="201">
        <f>IFERROR($D83*+GETPIVOTDATA("Somma di Valore totale",'PVT REND CONSUMO'!$A$3,"ASL TERRITORIALE",$B83,"ATS RESIDENZA",K$1,"Assegnazione",$A83)/GETPIVOTDATA("Somma di Valore totale",'PVT REND CONSUMO'!$A$3,"ASL TERRITORIALE",$B83,"Assegnazione",$A83),0)</f>
        <v>0</v>
      </c>
      <c r="L83" s="201">
        <f>IFERROR($D83*+GETPIVOTDATA("Somma di Valore totale",'PVT REND CONSUMO'!$A$3,"ASL TERRITORIALE",$B83,"ATS RESIDENZA",L$1,"Assegnazione",$A83)/GETPIVOTDATA("Somma di Valore totale",'PVT REND CONSUMO'!$A$3,"ASL TERRITORIALE",$B83,"Assegnazione",$A83),0)</f>
        <v>0</v>
      </c>
      <c r="M83" s="220" t="e">
        <f t="shared" si="11"/>
        <v>#REF!</v>
      </c>
      <c r="N83" s="96">
        <f t="shared" si="12"/>
        <v>0</v>
      </c>
      <c r="O83" s="96">
        <f t="shared" si="13"/>
        <v>0</v>
      </c>
      <c r="P83" s="229" t="e">
        <f t="shared" si="14"/>
        <v>#REF!</v>
      </c>
      <c r="Q83" s="229">
        <f t="shared" si="15"/>
        <v>0</v>
      </c>
    </row>
    <row r="84" spans="1:17" x14ac:dyDescent="0.25">
      <c r="A84" s="108" t="s">
        <v>45</v>
      </c>
      <c r="B84" s="200" t="s">
        <v>18</v>
      </c>
      <c r="C84" s="203" t="s">
        <v>17</v>
      </c>
      <c r="D84" s="208" t="e">
        <f>+#REF!+#REF!</f>
        <v>#REF!</v>
      </c>
      <c r="E84" s="201">
        <f>IFERROR($D84*+GETPIVOTDATA("Somma di Valore totale",'PVT REND CONSUMO'!$A$3,"ASL TERRITORIALE",$B84,"ATS RESIDENZA",E$1,"Assegnazione",$A84)/GETPIVOTDATA("Somma di Valore totale",'PVT REND CONSUMO'!$A$3,"ASL TERRITORIALE",$B84,"Assegnazione",$A84),0)</f>
        <v>0</v>
      </c>
      <c r="F84" s="201">
        <f>IFERROR($D84*+GETPIVOTDATA("Somma di Valore totale",'PVT REND CONSUMO'!$A$3,"ASL TERRITORIALE",$B84,"ATS RESIDENZA",F$1,"Assegnazione",$A84)/GETPIVOTDATA("Somma di Valore totale",'PVT REND CONSUMO'!$A$3,"ASL TERRITORIALE",$B84,"Assegnazione",$A84),0)</f>
        <v>0</v>
      </c>
      <c r="G84" s="201">
        <f>IFERROR($D84*+GETPIVOTDATA("Somma di Valore totale",'PVT REND CONSUMO'!$A$3,"ASL TERRITORIALE",$B84,"ATS RESIDENZA",G$1,"Assegnazione",$A84)/GETPIVOTDATA("Somma di Valore totale",'PVT REND CONSUMO'!$A$3,"ASL TERRITORIALE",$B84,"Assegnazione",$A84),0)</f>
        <v>0</v>
      </c>
      <c r="H84" s="201">
        <f>IFERROR($D84*+GETPIVOTDATA("Somma di Valore totale",'PVT REND CONSUMO'!$A$3,"ASL TERRITORIALE",$B84,"ATS RESIDENZA",H$1,"Assegnazione",$A84)/GETPIVOTDATA("Somma di Valore totale",'PVT REND CONSUMO'!$A$3,"ASL TERRITORIALE",$B84,"Assegnazione",$A84),0)</f>
        <v>0</v>
      </c>
      <c r="I84" s="201">
        <f>IFERROR($D84*+GETPIVOTDATA("Somma di Valore totale",'PVT REND CONSUMO'!$A$3,"ASL TERRITORIALE",$B84,"ATS RESIDENZA",I$1,"Assegnazione",$A84)/GETPIVOTDATA("Somma di Valore totale",'PVT REND CONSUMO'!$A$3,"ASL TERRITORIALE",$B84,"Assegnazione",$A84),0)</f>
        <v>0</v>
      </c>
      <c r="J84" s="201">
        <f>IFERROR($D84*+GETPIVOTDATA("Somma di Valore totale",'PVT REND CONSUMO'!$A$3,"ASL TERRITORIALE",$B84,"ATS RESIDENZA",J$1,"Assegnazione",$A84)/GETPIVOTDATA("Somma di Valore totale",'PVT REND CONSUMO'!$A$3,"ASL TERRITORIALE",$B84,"Assegnazione",$A84),0)</f>
        <v>0</v>
      </c>
      <c r="K84" s="201">
        <f>IFERROR($D84*+GETPIVOTDATA("Somma di Valore totale",'PVT REND CONSUMO'!$A$3,"ASL TERRITORIALE",$B84,"ATS RESIDENZA",K$1,"Assegnazione",$A84)/GETPIVOTDATA("Somma di Valore totale",'PVT REND CONSUMO'!$A$3,"ASL TERRITORIALE",$B84,"Assegnazione",$A84),0)</f>
        <v>0</v>
      </c>
      <c r="L84" s="201">
        <f>IFERROR($D84*+GETPIVOTDATA("Somma di Valore totale",'PVT REND CONSUMO'!$A$3,"ASL TERRITORIALE",$B84,"ATS RESIDENZA",L$1,"Assegnazione",$A84)/GETPIVOTDATA("Somma di Valore totale",'PVT REND CONSUMO'!$A$3,"ASL TERRITORIALE",$B84,"Assegnazione",$A84),0)</f>
        <v>0</v>
      </c>
      <c r="M84" s="220" t="e">
        <f t="shared" si="11"/>
        <v>#REF!</v>
      </c>
      <c r="N84" s="96">
        <f t="shared" si="12"/>
        <v>0</v>
      </c>
      <c r="O84" s="96">
        <f t="shared" si="13"/>
        <v>0</v>
      </c>
      <c r="P84" s="229" t="e">
        <f t="shared" si="14"/>
        <v>#REF!</v>
      </c>
      <c r="Q84" s="229">
        <f t="shared" si="15"/>
        <v>0</v>
      </c>
    </row>
    <row r="85" spans="1:17" x14ac:dyDescent="0.25">
      <c r="A85" s="108" t="s">
        <v>45</v>
      </c>
      <c r="B85" s="200" t="s">
        <v>16</v>
      </c>
      <c r="C85" s="203" t="s">
        <v>15</v>
      </c>
      <c r="D85" s="208" t="e">
        <f>+#REF!+#REF!</f>
        <v>#REF!</v>
      </c>
      <c r="E85" s="201">
        <f>IFERROR($D85*+GETPIVOTDATA("Somma di Valore totale",'PVT REND CONSUMO'!$A$3,"ASL TERRITORIALE",$B85,"ATS RESIDENZA",E$1,"Assegnazione",$A85)/GETPIVOTDATA("Somma di Valore totale",'PVT REND CONSUMO'!$A$3,"ASL TERRITORIALE",$B85,"Assegnazione",$A85),0)</f>
        <v>0</v>
      </c>
      <c r="F85" s="201">
        <f>IFERROR($D85*+GETPIVOTDATA("Somma di Valore totale",'PVT REND CONSUMO'!$A$3,"ASL TERRITORIALE",$B85,"ATS RESIDENZA",F$1,"Assegnazione",$A85)/GETPIVOTDATA("Somma di Valore totale",'PVT REND CONSUMO'!$A$3,"ASL TERRITORIALE",$B85,"Assegnazione",$A85),0)</f>
        <v>0</v>
      </c>
      <c r="G85" s="201">
        <f>IFERROR($D85*+GETPIVOTDATA("Somma di Valore totale",'PVT REND CONSUMO'!$A$3,"ASL TERRITORIALE",$B85,"ATS RESIDENZA",G$1,"Assegnazione",$A85)/GETPIVOTDATA("Somma di Valore totale",'PVT REND CONSUMO'!$A$3,"ASL TERRITORIALE",$B85,"Assegnazione",$A85),0)</f>
        <v>0</v>
      </c>
      <c r="H85" s="201">
        <f>IFERROR($D85*+GETPIVOTDATA("Somma di Valore totale",'PVT REND CONSUMO'!$A$3,"ASL TERRITORIALE",$B85,"ATS RESIDENZA",H$1,"Assegnazione",$A85)/GETPIVOTDATA("Somma di Valore totale",'PVT REND CONSUMO'!$A$3,"ASL TERRITORIALE",$B85,"Assegnazione",$A85),0)</f>
        <v>0</v>
      </c>
      <c r="I85" s="201">
        <f>IFERROR($D85*+GETPIVOTDATA("Somma di Valore totale",'PVT REND CONSUMO'!$A$3,"ASL TERRITORIALE",$B85,"ATS RESIDENZA",I$1,"Assegnazione",$A85)/GETPIVOTDATA("Somma di Valore totale",'PVT REND CONSUMO'!$A$3,"ASL TERRITORIALE",$B85,"Assegnazione",$A85),0)</f>
        <v>0</v>
      </c>
      <c r="J85" s="201">
        <f>IFERROR($D85*+GETPIVOTDATA("Somma di Valore totale",'PVT REND CONSUMO'!$A$3,"ASL TERRITORIALE",$B85,"ATS RESIDENZA",J$1,"Assegnazione",$A85)/GETPIVOTDATA("Somma di Valore totale",'PVT REND CONSUMO'!$A$3,"ASL TERRITORIALE",$B85,"Assegnazione",$A85),0)</f>
        <v>0</v>
      </c>
      <c r="K85" s="201">
        <f>IFERROR($D85*+GETPIVOTDATA("Somma di Valore totale",'PVT REND CONSUMO'!$A$3,"ASL TERRITORIALE",$B85,"ATS RESIDENZA",K$1,"Assegnazione",$A85)/GETPIVOTDATA("Somma di Valore totale",'PVT REND CONSUMO'!$A$3,"ASL TERRITORIALE",$B85,"Assegnazione",$A85),0)</f>
        <v>0</v>
      </c>
      <c r="L85" s="201">
        <f>IFERROR($D85*+GETPIVOTDATA("Somma di Valore totale",'PVT REND CONSUMO'!$A$3,"ASL TERRITORIALE",$B85,"ATS RESIDENZA",L$1,"Assegnazione",$A85)/GETPIVOTDATA("Somma di Valore totale",'PVT REND CONSUMO'!$A$3,"ASL TERRITORIALE",$B85,"Assegnazione",$A85),0)</f>
        <v>0</v>
      </c>
      <c r="M85" s="220" t="e">
        <f t="shared" si="11"/>
        <v>#REF!</v>
      </c>
      <c r="N85" s="96">
        <f t="shared" si="12"/>
        <v>0</v>
      </c>
      <c r="O85" s="96">
        <f t="shared" si="13"/>
        <v>0</v>
      </c>
      <c r="P85" s="229" t="e">
        <f t="shared" si="14"/>
        <v>#REF!</v>
      </c>
      <c r="Q85" s="229">
        <f t="shared" si="15"/>
        <v>0</v>
      </c>
    </row>
    <row r="86" spans="1:17" x14ac:dyDescent="0.25">
      <c r="A86" s="108" t="s">
        <v>45</v>
      </c>
      <c r="B86" s="200" t="s">
        <v>14</v>
      </c>
      <c r="C86" s="203" t="s">
        <v>13</v>
      </c>
      <c r="D86" s="208" t="e">
        <f>+#REF!+#REF!</f>
        <v>#REF!</v>
      </c>
      <c r="E86" s="201">
        <f>IFERROR($D86*+GETPIVOTDATA("Somma di Valore totale",'PVT REND CONSUMO'!$A$3,"ASL TERRITORIALE",$B86,"ATS RESIDENZA",E$1,"Assegnazione",$A86)/GETPIVOTDATA("Somma di Valore totale",'PVT REND CONSUMO'!$A$3,"ASL TERRITORIALE",$B86,"Assegnazione",$A86),0)</f>
        <v>0</v>
      </c>
      <c r="F86" s="201">
        <f>IFERROR($D86*+GETPIVOTDATA("Somma di Valore totale",'PVT REND CONSUMO'!$A$3,"ASL TERRITORIALE",$B86,"ATS RESIDENZA",F$1,"Assegnazione",$A86)/GETPIVOTDATA("Somma di Valore totale",'PVT REND CONSUMO'!$A$3,"ASL TERRITORIALE",$B86,"Assegnazione",$A86),0)</f>
        <v>0</v>
      </c>
      <c r="G86" s="201">
        <f>IFERROR($D86*+GETPIVOTDATA("Somma di Valore totale",'PVT REND CONSUMO'!$A$3,"ASL TERRITORIALE",$B86,"ATS RESIDENZA",G$1,"Assegnazione",$A86)/GETPIVOTDATA("Somma di Valore totale",'PVT REND CONSUMO'!$A$3,"ASL TERRITORIALE",$B86,"Assegnazione",$A86),0)</f>
        <v>0</v>
      </c>
      <c r="H86" s="201">
        <f>IFERROR($D86*+GETPIVOTDATA("Somma di Valore totale",'PVT REND CONSUMO'!$A$3,"ASL TERRITORIALE",$B86,"ATS RESIDENZA",H$1,"Assegnazione",$A86)/GETPIVOTDATA("Somma di Valore totale",'PVT REND CONSUMO'!$A$3,"ASL TERRITORIALE",$B86,"Assegnazione",$A86),0)</f>
        <v>0</v>
      </c>
      <c r="I86" s="201">
        <f>IFERROR($D86*+GETPIVOTDATA("Somma di Valore totale",'PVT REND CONSUMO'!$A$3,"ASL TERRITORIALE",$B86,"ATS RESIDENZA",I$1,"Assegnazione",$A86)/GETPIVOTDATA("Somma di Valore totale",'PVT REND CONSUMO'!$A$3,"ASL TERRITORIALE",$B86,"Assegnazione",$A86),0)</f>
        <v>0</v>
      </c>
      <c r="J86" s="201">
        <f>IFERROR($D86*+GETPIVOTDATA("Somma di Valore totale",'PVT REND CONSUMO'!$A$3,"ASL TERRITORIALE",$B86,"ATS RESIDENZA",J$1,"Assegnazione",$A86)/GETPIVOTDATA("Somma di Valore totale",'PVT REND CONSUMO'!$A$3,"ASL TERRITORIALE",$B86,"Assegnazione",$A86),0)</f>
        <v>0</v>
      </c>
      <c r="K86" s="201">
        <f>IFERROR($D86*+GETPIVOTDATA("Somma di Valore totale",'PVT REND CONSUMO'!$A$3,"ASL TERRITORIALE",$B86,"ATS RESIDENZA",K$1,"Assegnazione",$A86)/GETPIVOTDATA("Somma di Valore totale",'PVT REND CONSUMO'!$A$3,"ASL TERRITORIALE",$B86,"Assegnazione",$A86),0)</f>
        <v>0</v>
      </c>
      <c r="L86" s="201">
        <f>IFERROR($D86*+GETPIVOTDATA("Somma di Valore totale",'PVT REND CONSUMO'!$A$3,"ASL TERRITORIALE",$B86,"ATS RESIDENZA",L$1,"Assegnazione",$A86)/GETPIVOTDATA("Somma di Valore totale",'PVT REND CONSUMO'!$A$3,"ASL TERRITORIALE",$B86,"Assegnazione",$A86),0)</f>
        <v>0</v>
      </c>
      <c r="M86" s="220" t="e">
        <f t="shared" si="11"/>
        <v>#REF!</v>
      </c>
      <c r="N86" s="96">
        <f t="shared" si="12"/>
        <v>0</v>
      </c>
      <c r="O86" s="96">
        <f t="shared" si="13"/>
        <v>0</v>
      </c>
      <c r="P86" s="229" t="e">
        <f t="shared" si="14"/>
        <v>#REF!</v>
      </c>
      <c r="Q86" s="229">
        <f t="shared" si="15"/>
        <v>0</v>
      </c>
    </row>
    <row r="87" spans="1:17" x14ac:dyDescent="0.25">
      <c r="A87" s="108" t="s">
        <v>45</v>
      </c>
      <c r="B87" s="200" t="s">
        <v>12</v>
      </c>
      <c r="C87" s="203" t="s">
        <v>11</v>
      </c>
      <c r="D87" s="208" t="e">
        <f>+#REF!+#REF!</f>
        <v>#REF!</v>
      </c>
      <c r="E87" s="201">
        <f>IFERROR($D87*+GETPIVOTDATA("Somma di Valore totale",'PVT REND CONSUMO'!$A$3,"ASL TERRITORIALE",$B87,"ATS RESIDENZA",E$1,"Assegnazione",$A87)/GETPIVOTDATA("Somma di Valore totale",'PVT REND CONSUMO'!$A$3,"ASL TERRITORIALE",$B87,"Assegnazione",$A87),0)</f>
        <v>0</v>
      </c>
      <c r="F87" s="201">
        <f>IFERROR($D87*+GETPIVOTDATA("Somma di Valore totale",'PVT REND CONSUMO'!$A$3,"ASL TERRITORIALE",$B87,"ATS RESIDENZA",F$1,"Assegnazione",$A87)/GETPIVOTDATA("Somma di Valore totale",'PVT REND CONSUMO'!$A$3,"ASL TERRITORIALE",$B87,"Assegnazione",$A87),0)</f>
        <v>0</v>
      </c>
      <c r="G87" s="201">
        <f>IFERROR($D87*+GETPIVOTDATA("Somma di Valore totale",'PVT REND CONSUMO'!$A$3,"ASL TERRITORIALE",$B87,"ATS RESIDENZA",G$1,"Assegnazione",$A87)/GETPIVOTDATA("Somma di Valore totale",'PVT REND CONSUMO'!$A$3,"ASL TERRITORIALE",$B87,"Assegnazione",$A87),0)</f>
        <v>0</v>
      </c>
      <c r="H87" s="201">
        <f>IFERROR($D87*+GETPIVOTDATA("Somma di Valore totale",'PVT REND CONSUMO'!$A$3,"ASL TERRITORIALE",$B87,"ATS RESIDENZA",H$1,"Assegnazione",$A87)/GETPIVOTDATA("Somma di Valore totale",'PVT REND CONSUMO'!$A$3,"ASL TERRITORIALE",$B87,"Assegnazione",$A87),0)</f>
        <v>0</v>
      </c>
      <c r="I87" s="201">
        <f>IFERROR($D87*+GETPIVOTDATA("Somma di Valore totale",'PVT REND CONSUMO'!$A$3,"ASL TERRITORIALE",$B87,"ATS RESIDENZA",I$1,"Assegnazione",$A87)/GETPIVOTDATA("Somma di Valore totale",'PVT REND CONSUMO'!$A$3,"ASL TERRITORIALE",$B87,"Assegnazione",$A87),0)</f>
        <v>0</v>
      </c>
      <c r="J87" s="201">
        <f>IFERROR($D87*+GETPIVOTDATA("Somma di Valore totale",'PVT REND CONSUMO'!$A$3,"ASL TERRITORIALE",$B87,"ATS RESIDENZA",J$1,"Assegnazione",$A87)/GETPIVOTDATA("Somma di Valore totale",'PVT REND CONSUMO'!$A$3,"ASL TERRITORIALE",$B87,"Assegnazione",$A87),0)</f>
        <v>0</v>
      </c>
      <c r="K87" s="201">
        <f>IFERROR($D87*+GETPIVOTDATA("Somma di Valore totale",'PVT REND CONSUMO'!$A$3,"ASL TERRITORIALE",$B87,"ATS RESIDENZA",K$1,"Assegnazione",$A87)/GETPIVOTDATA("Somma di Valore totale",'PVT REND CONSUMO'!$A$3,"ASL TERRITORIALE",$B87,"Assegnazione",$A87),0)</f>
        <v>0</v>
      </c>
      <c r="L87" s="201">
        <f>IFERROR($D87*+GETPIVOTDATA("Somma di Valore totale",'PVT REND CONSUMO'!$A$3,"ASL TERRITORIALE",$B87,"ATS RESIDENZA",L$1,"Assegnazione",$A87)/GETPIVOTDATA("Somma di Valore totale",'PVT REND CONSUMO'!$A$3,"ASL TERRITORIALE",$B87,"Assegnazione",$A87),0)</f>
        <v>0</v>
      </c>
      <c r="M87" s="220" t="e">
        <f t="shared" si="11"/>
        <v>#REF!</v>
      </c>
      <c r="N87" s="96">
        <f t="shared" si="12"/>
        <v>0</v>
      </c>
      <c r="O87" s="96">
        <f t="shared" si="13"/>
        <v>0</v>
      </c>
      <c r="P87" s="229" t="e">
        <f t="shared" si="14"/>
        <v>#REF!</v>
      </c>
      <c r="Q87" s="229">
        <f t="shared" si="15"/>
        <v>0</v>
      </c>
    </row>
    <row r="88" spans="1:17" x14ac:dyDescent="0.25">
      <c r="A88" s="108" t="s">
        <v>45</v>
      </c>
      <c r="B88" s="200" t="s">
        <v>10</v>
      </c>
      <c r="C88" s="203" t="s">
        <v>9</v>
      </c>
      <c r="D88" s="208" t="e">
        <f>+#REF!+#REF!</f>
        <v>#REF!</v>
      </c>
      <c r="E88" s="201">
        <f>IFERROR($D88*+GETPIVOTDATA("Somma di Valore totale",'PVT REND CONSUMO'!$A$3,"ASL TERRITORIALE",$B88,"ATS RESIDENZA",E$1,"Assegnazione",$A88)/GETPIVOTDATA("Somma di Valore totale",'PVT REND CONSUMO'!$A$3,"ASL TERRITORIALE",$B88,"Assegnazione",$A88),0)</f>
        <v>0</v>
      </c>
      <c r="F88" s="201">
        <f>IFERROR($D88*+GETPIVOTDATA("Somma di Valore totale",'PVT REND CONSUMO'!$A$3,"ASL TERRITORIALE",$B88,"ATS RESIDENZA",F$1,"Assegnazione",$A88)/GETPIVOTDATA("Somma di Valore totale",'PVT REND CONSUMO'!$A$3,"ASL TERRITORIALE",$B88,"Assegnazione",$A88),0)</f>
        <v>0</v>
      </c>
      <c r="G88" s="201">
        <f>IFERROR($D88*+GETPIVOTDATA("Somma di Valore totale",'PVT REND CONSUMO'!$A$3,"ASL TERRITORIALE",$B88,"ATS RESIDENZA",G$1,"Assegnazione",$A88)/GETPIVOTDATA("Somma di Valore totale",'PVT REND CONSUMO'!$A$3,"ASL TERRITORIALE",$B88,"Assegnazione",$A88),0)</f>
        <v>0</v>
      </c>
      <c r="H88" s="201">
        <f>IFERROR($D88*+GETPIVOTDATA("Somma di Valore totale",'PVT REND CONSUMO'!$A$3,"ASL TERRITORIALE",$B88,"ATS RESIDENZA",H$1,"Assegnazione",$A88)/GETPIVOTDATA("Somma di Valore totale",'PVT REND CONSUMO'!$A$3,"ASL TERRITORIALE",$B88,"Assegnazione",$A88),0)</f>
        <v>0</v>
      </c>
      <c r="I88" s="201">
        <f>IFERROR($D88*+GETPIVOTDATA("Somma di Valore totale",'PVT REND CONSUMO'!$A$3,"ASL TERRITORIALE",$B88,"ATS RESIDENZA",I$1,"Assegnazione",$A88)/GETPIVOTDATA("Somma di Valore totale",'PVT REND CONSUMO'!$A$3,"ASL TERRITORIALE",$B88,"Assegnazione",$A88),0)</f>
        <v>0</v>
      </c>
      <c r="J88" s="201">
        <f>IFERROR($D88*+GETPIVOTDATA("Somma di Valore totale",'PVT REND CONSUMO'!$A$3,"ASL TERRITORIALE",$B88,"ATS RESIDENZA",J$1,"Assegnazione",$A88)/GETPIVOTDATA("Somma di Valore totale",'PVT REND CONSUMO'!$A$3,"ASL TERRITORIALE",$B88,"Assegnazione",$A88),0)</f>
        <v>0</v>
      </c>
      <c r="K88" s="201">
        <f>IFERROR($D88*+GETPIVOTDATA("Somma di Valore totale",'PVT REND CONSUMO'!$A$3,"ASL TERRITORIALE",$B88,"ATS RESIDENZA",K$1,"Assegnazione",$A88)/GETPIVOTDATA("Somma di Valore totale",'PVT REND CONSUMO'!$A$3,"ASL TERRITORIALE",$B88,"Assegnazione",$A88),0)</f>
        <v>0</v>
      </c>
      <c r="L88" s="201">
        <f>IFERROR($D88*+GETPIVOTDATA("Somma di Valore totale",'PVT REND CONSUMO'!$A$3,"ASL TERRITORIALE",$B88,"ATS RESIDENZA",L$1,"Assegnazione",$A88)/GETPIVOTDATA("Somma di Valore totale",'PVT REND CONSUMO'!$A$3,"ASL TERRITORIALE",$B88,"Assegnazione",$A88),0)</f>
        <v>0</v>
      </c>
      <c r="M88" s="220" t="e">
        <f t="shared" si="11"/>
        <v>#REF!</v>
      </c>
      <c r="N88" s="96">
        <f t="shared" si="12"/>
        <v>0</v>
      </c>
      <c r="O88" s="96">
        <f t="shared" si="13"/>
        <v>0</v>
      </c>
      <c r="P88" s="229" t="e">
        <f t="shared" si="14"/>
        <v>#REF!</v>
      </c>
      <c r="Q88" s="229">
        <f t="shared" si="15"/>
        <v>0</v>
      </c>
    </row>
    <row r="89" spans="1:17" x14ac:dyDescent="0.25">
      <c r="A89" s="108" t="s">
        <v>45</v>
      </c>
      <c r="B89" s="200" t="s">
        <v>8</v>
      </c>
      <c r="C89" s="203" t="s">
        <v>7</v>
      </c>
      <c r="D89" s="208" t="e">
        <f>+#REF!+#REF!</f>
        <v>#REF!</v>
      </c>
      <c r="E89" s="201">
        <f>IFERROR($D89*+GETPIVOTDATA("Somma di Valore totale",'PVT REND CONSUMO'!$A$3,"ASL TERRITORIALE",$B89,"ATS RESIDENZA",E$1,"Assegnazione",$A89)/GETPIVOTDATA("Somma di Valore totale",'PVT REND CONSUMO'!$A$3,"ASL TERRITORIALE",$B89,"Assegnazione",$A89),0)</f>
        <v>0</v>
      </c>
      <c r="F89" s="201">
        <f>IFERROR($D89*+GETPIVOTDATA("Somma di Valore totale",'PVT REND CONSUMO'!$A$3,"ASL TERRITORIALE",$B89,"ATS RESIDENZA",F$1,"Assegnazione",$A89)/GETPIVOTDATA("Somma di Valore totale",'PVT REND CONSUMO'!$A$3,"ASL TERRITORIALE",$B89,"Assegnazione",$A89),0)</f>
        <v>0</v>
      </c>
      <c r="G89" s="201">
        <f>IFERROR($D89*+GETPIVOTDATA("Somma di Valore totale",'PVT REND CONSUMO'!$A$3,"ASL TERRITORIALE",$B89,"ATS RESIDENZA",G$1,"Assegnazione",$A89)/GETPIVOTDATA("Somma di Valore totale",'PVT REND CONSUMO'!$A$3,"ASL TERRITORIALE",$B89,"Assegnazione",$A89),0)</f>
        <v>0</v>
      </c>
      <c r="H89" s="201">
        <f>IFERROR($D89*+GETPIVOTDATA("Somma di Valore totale",'PVT REND CONSUMO'!$A$3,"ASL TERRITORIALE",$B89,"ATS RESIDENZA",H$1,"Assegnazione",$A89)/GETPIVOTDATA("Somma di Valore totale",'PVT REND CONSUMO'!$A$3,"ASL TERRITORIALE",$B89,"Assegnazione",$A89),0)</f>
        <v>0</v>
      </c>
      <c r="I89" s="201">
        <f>IFERROR($D89*+GETPIVOTDATA("Somma di Valore totale",'PVT REND CONSUMO'!$A$3,"ASL TERRITORIALE",$B89,"ATS RESIDENZA",I$1,"Assegnazione",$A89)/GETPIVOTDATA("Somma di Valore totale",'PVT REND CONSUMO'!$A$3,"ASL TERRITORIALE",$B89,"Assegnazione",$A89),0)</f>
        <v>0</v>
      </c>
      <c r="J89" s="201">
        <f>IFERROR($D89*+GETPIVOTDATA("Somma di Valore totale",'PVT REND CONSUMO'!$A$3,"ASL TERRITORIALE",$B89,"ATS RESIDENZA",J$1,"Assegnazione",$A89)/GETPIVOTDATA("Somma di Valore totale",'PVT REND CONSUMO'!$A$3,"ASL TERRITORIALE",$B89,"Assegnazione",$A89),0)</f>
        <v>0</v>
      </c>
      <c r="K89" s="201">
        <f>IFERROR($D89*+GETPIVOTDATA("Somma di Valore totale",'PVT REND CONSUMO'!$A$3,"ASL TERRITORIALE",$B89,"ATS RESIDENZA",K$1,"Assegnazione",$A89)/GETPIVOTDATA("Somma di Valore totale",'PVT REND CONSUMO'!$A$3,"ASL TERRITORIALE",$B89,"Assegnazione",$A89),0)</f>
        <v>0</v>
      </c>
      <c r="L89" s="201">
        <f>IFERROR($D89*+GETPIVOTDATA("Somma di Valore totale",'PVT REND CONSUMO'!$A$3,"ASL TERRITORIALE",$B89,"ATS RESIDENZA",L$1,"Assegnazione",$A89)/GETPIVOTDATA("Somma di Valore totale",'PVT REND CONSUMO'!$A$3,"ASL TERRITORIALE",$B89,"Assegnazione",$A89),0)</f>
        <v>0</v>
      </c>
      <c r="M89" s="220" t="e">
        <f t="shared" si="11"/>
        <v>#REF!</v>
      </c>
      <c r="N89" s="96">
        <f t="shared" si="12"/>
        <v>0</v>
      </c>
      <c r="O89" s="96">
        <f t="shared" si="13"/>
        <v>0</v>
      </c>
      <c r="P89" s="229" t="e">
        <f t="shared" si="14"/>
        <v>#REF!</v>
      </c>
      <c r="Q89" s="229">
        <f t="shared" si="15"/>
        <v>0</v>
      </c>
    </row>
    <row r="90" spans="1:17" ht="30" x14ac:dyDescent="0.25">
      <c r="A90" s="214" t="s">
        <v>43</v>
      </c>
      <c r="B90" s="210" t="s">
        <v>22</v>
      </c>
      <c r="C90" s="211" t="s">
        <v>21</v>
      </c>
      <c r="D90" s="208" t="e">
        <f>+#REF!+#REF!</f>
        <v>#REF!</v>
      </c>
      <c r="E90" s="212">
        <f>IFERROR($D90*+GETPIVOTDATA("Somma di Valore totale",'PVT REND CONSUMO'!$A$3,"ASL TERRITORIALE",$B90,"ATS RESIDENZA",E$1,"Assegnazione",$A90)/GETPIVOTDATA("Somma di Valore totale",'PVT REND CONSUMO'!$A$3,"ASL TERRITORIALE",$B90,"Assegnazione",$A90),0)</f>
        <v>0</v>
      </c>
      <c r="F90" s="212">
        <f>IFERROR($D90*+GETPIVOTDATA("Somma di Valore totale",'PVT REND CONSUMO'!$A$3,"ASL TERRITORIALE",$B90,"ATS RESIDENZA",F$1,"Assegnazione",$A90)/GETPIVOTDATA("Somma di Valore totale",'PVT REND CONSUMO'!$A$3,"ASL TERRITORIALE",$B90,"Assegnazione",$A90),0)</f>
        <v>0</v>
      </c>
      <c r="G90" s="212">
        <f>IFERROR($D90*+GETPIVOTDATA("Somma di Valore totale",'PVT REND CONSUMO'!$A$3,"ASL TERRITORIALE",$B90,"ATS RESIDENZA",G$1,"Assegnazione",$A90)/GETPIVOTDATA("Somma di Valore totale",'PVT REND CONSUMO'!$A$3,"ASL TERRITORIALE",$B90,"Assegnazione",$A90),0)</f>
        <v>0</v>
      </c>
      <c r="H90" s="212">
        <f>IFERROR($D90*+GETPIVOTDATA("Somma di Valore totale",'PVT REND CONSUMO'!$A$3,"ASL TERRITORIALE",$B90,"ATS RESIDENZA",H$1,"Assegnazione",$A90)/GETPIVOTDATA("Somma di Valore totale",'PVT REND CONSUMO'!$A$3,"ASL TERRITORIALE",$B90,"Assegnazione",$A90),0)</f>
        <v>0</v>
      </c>
      <c r="I90" s="212">
        <f>IFERROR($D90*+GETPIVOTDATA("Somma di Valore totale",'PVT REND CONSUMO'!$A$3,"ASL TERRITORIALE",$B90,"ATS RESIDENZA",I$1,"Assegnazione",$A90)/GETPIVOTDATA("Somma di Valore totale",'PVT REND CONSUMO'!$A$3,"ASL TERRITORIALE",$B90,"Assegnazione",$A90),0)</f>
        <v>0</v>
      </c>
      <c r="J90" s="212">
        <f>IFERROR($D90*+GETPIVOTDATA("Somma di Valore totale",'PVT REND CONSUMO'!$A$3,"ASL TERRITORIALE",$B90,"ATS RESIDENZA",J$1,"Assegnazione",$A90)/GETPIVOTDATA("Somma di Valore totale",'PVT REND CONSUMO'!$A$3,"ASL TERRITORIALE",$B90,"Assegnazione",$A90),0)</f>
        <v>0</v>
      </c>
      <c r="K90" s="212">
        <f>IFERROR($D90*+GETPIVOTDATA("Somma di Valore totale",'PVT REND CONSUMO'!$A$3,"ASL TERRITORIALE",$B90,"ATS RESIDENZA",K$1,"Assegnazione",$A90)/GETPIVOTDATA("Somma di Valore totale",'PVT REND CONSUMO'!$A$3,"ASL TERRITORIALE",$B90,"Assegnazione",$A90),0)</f>
        <v>0</v>
      </c>
      <c r="L90" s="212">
        <f>IFERROR($D90*+GETPIVOTDATA("Somma di Valore totale",'PVT REND CONSUMO'!$A$3,"ASL TERRITORIALE",$B90,"ATS RESIDENZA",L$1,"Assegnazione",$A90)/GETPIVOTDATA("Somma di Valore totale",'PVT REND CONSUMO'!$A$3,"ASL TERRITORIALE",$B90,"Assegnazione",$A90),0)</f>
        <v>0</v>
      </c>
      <c r="M90" s="220" t="e">
        <f t="shared" si="11"/>
        <v>#REF!</v>
      </c>
      <c r="N90" s="96">
        <f t="shared" si="12"/>
        <v>0</v>
      </c>
      <c r="O90" s="96">
        <f t="shared" si="13"/>
        <v>0</v>
      </c>
      <c r="P90" s="229" t="e">
        <f t="shared" si="14"/>
        <v>#REF!</v>
      </c>
      <c r="Q90" s="229">
        <f t="shared" si="15"/>
        <v>0</v>
      </c>
    </row>
    <row r="91" spans="1:17" ht="15.75" x14ac:dyDescent="0.25">
      <c r="A91" s="214" t="s">
        <v>43</v>
      </c>
      <c r="B91" s="210" t="s">
        <v>20</v>
      </c>
      <c r="C91" s="213" t="s">
        <v>19</v>
      </c>
      <c r="D91" s="208" t="e">
        <f>+#REF!+#REF!</f>
        <v>#REF!</v>
      </c>
      <c r="E91" s="212">
        <f>IFERROR($D91*+GETPIVOTDATA("Somma di Valore totale",'PVT REND CONSUMO'!$A$3,"ASL TERRITORIALE",$B91,"ATS RESIDENZA",E$1,"Assegnazione",$A91)/GETPIVOTDATA("Somma di Valore totale",'PVT REND CONSUMO'!$A$3,"ASL TERRITORIALE",$B91,"Assegnazione",$A91),0)</f>
        <v>0</v>
      </c>
      <c r="F91" s="212">
        <f>IFERROR($D91*+GETPIVOTDATA("Somma di Valore totale",'PVT REND CONSUMO'!$A$3,"ASL TERRITORIALE",$B91,"ATS RESIDENZA",F$1,"Assegnazione",$A91)/GETPIVOTDATA("Somma di Valore totale",'PVT REND CONSUMO'!$A$3,"ASL TERRITORIALE",$B91,"Assegnazione",$A91),0)</f>
        <v>0</v>
      </c>
      <c r="G91" s="212">
        <f>IFERROR($D91*+GETPIVOTDATA("Somma di Valore totale",'PVT REND CONSUMO'!$A$3,"ASL TERRITORIALE",$B91,"ATS RESIDENZA",G$1,"Assegnazione",$A91)/GETPIVOTDATA("Somma di Valore totale",'PVT REND CONSUMO'!$A$3,"ASL TERRITORIALE",$B91,"Assegnazione",$A91),0)</f>
        <v>0</v>
      </c>
      <c r="H91" s="212">
        <f>IFERROR($D91*+GETPIVOTDATA("Somma di Valore totale",'PVT REND CONSUMO'!$A$3,"ASL TERRITORIALE",$B91,"ATS RESIDENZA",H$1,"Assegnazione",$A91)/GETPIVOTDATA("Somma di Valore totale",'PVT REND CONSUMO'!$A$3,"ASL TERRITORIALE",$B91,"Assegnazione",$A91),0)</f>
        <v>0</v>
      </c>
      <c r="I91" s="212">
        <f>IFERROR($D91*+GETPIVOTDATA("Somma di Valore totale",'PVT REND CONSUMO'!$A$3,"ASL TERRITORIALE",$B91,"ATS RESIDENZA",I$1,"Assegnazione",$A91)/GETPIVOTDATA("Somma di Valore totale",'PVT REND CONSUMO'!$A$3,"ASL TERRITORIALE",$B91,"Assegnazione",$A91),0)</f>
        <v>0</v>
      </c>
      <c r="J91" s="212">
        <f>IFERROR($D91*+GETPIVOTDATA("Somma di Valore totale",'PVT REND CONSUMO'!$A$3,"ASL TERRITORIALE",$B91,"ATS RESIDENZA",J$1,"Assegnazione",$A91)/GETPIVOTDATA("Somma di Valore totale",'PVT REND CONSUMO'!$A$3,"ASL TERRITORIALE",$B91,"Assegnazione",$A91),0)</f>
        <v>0</v>
      </c>
      <c r="K91" s="212">
        <f>IFERROR($D91*+GETPIVOTDATA("Somma di Valore totale",'PVT REND CONSUMO'!$A$3,"ASL TERRITORIALE",$B91,"ATS RESIDENZA",K$1,"Assegnazione",$A91)/GETPIVOTDATA("Somma di Valore totale",'PVT REND CONSUMO'!$A$3,"ASL TERRITORIALE",$B91,"Assegnazione",$A91),0)</f>
        <v>0</v>
      </c>
      <c r="L91" s="212">
        <f>IFERROR($D91*+GETPIVOTDATA("Somma di Valore totale",'PVT REND CONSUMO'!$A$3,"ASL TERRITORIALE",$B91,"ATS RESIDENZA",L$1,"Assegnazione",$A91)/GETPIVOTDATA("Somma di Valore totale",'PVT REND CONSUMO'!$A$3,"ASL TERRITORIALE",$B91,"Assegnazione",$A91),0)</f>
        <v>0</v>
      </c>
      <c r="M91" s="220" t="e">
        <f t="shared" si="11"/>
        <v>#REF!</v>
      </c>
      <c r="N91" s="96">
        <f t="shared" si="12"/>
        <v>0</v>
      </c>
      <c r="O91" s="96">
        <f t="shared" si="13"/>
        <v>0</v>
      </c>
      <c r="P91" s="229" t="e">
        <f t="shared" si="14"/>
        <v>#REF!</v>
      </c>
      <c r="Q91" s="229">
        <f t="shared" si="15"/>
        <v>0</v>
      </c>
    </row>
    <row r="92" spans="1:17" ht="15.75" x14ac:dyDescent="0.25">
      <c r="A92" s="214" t="s">
        <v>43</v>
      </c>
      <c r="B92" s="210" t="s">
        <v>18</v>
      </c>
      <c r="C92" s="213" t="s">
        <v>17</v>
      </c>
      <c r="D92" s="208" t="e">
        <f>+#REF!+#REF!</f>
        <v>#REF!</v>
      </c>
      <c r="E92" s="212">
        <f>IFERROR($D92*+GETPIVOTDATA("Somma di Valore totale",'PVT REND CONSUMO'!$A$3,"ASL TERRITORIALE",$B92,"ATS RESIDENZA",E$1,"Assegnazione",$A92)/GETPIVOTDATA("Somma di Valore totale",'PVT REND CONSUMO'!$A$3,"ASL TERRITORIALE",$B92,"Assegnazione",$A92),0)</f>
        <v>0</v>
      </c>
      <c r="F92" s="212">
        <f>IFERROR($D92*+GETPIVOTDATA("Somma di Valore totale",'PVT REND CONSUMO'!$A$3,"ASL TERRITORIALE",$B92,"ATS RESIDENZA",F$1,"Assegnazione",$A92)/GETPIVOTDATA("Somma di Valore totale",'PVT REND CONSUMO'!$A$3,"ASL TERRITORIALE",$B92,"Assegnazione",$A92),0)</f>
        <v>0</v>
      </c>
      <c r="G92" s="212">
        <f>IFERROR($D92*+GETPIVOTDATA("Somma di Valore totale",'PVT REND CONSUMO'!$A$3,"ASL TERRITORIALE",$B92,"ATS RESIDENZA",G$1,"Assegnazione",$A92)/GETPIVOTDATA("Somma di Valore totale",'PVT REND CONSUMO'!$A$3,"ASL TERRITORIALE",$B92,"Assegnazione",$A92),0)</f>
        <v>0</v>
      </c>
      <c r="H92" s="212">
        <f>IFERROR($D92*+GETPIVOTDATA("Somma di Valore totale",'PVT REND CONSUMO'!$A$3,"ASL TERRITORIALE",$B92,"ATS RESIDENZA",H$1,"Assegnazione",$A92)/GETPIVOTDATA("Somma di Valore totale",'PVT REND CONSUMO'!$A$3,"ASL TERRITORIALE",$B92,"Assegnazione",$A92),0)</f>
        <v>0</v>
      </c>
      <c r="I92" s="212">
        <f>IFERROR($D92*+GETPIVOTDATA("Somma di Valore totale",'PVT REND CONSUMO'!$A$3,"ASL TERRITORIALE",$B92,"ATS RESIDENZA",I$1,"Assegnazione",$A92)/GETPIVOTDATA("Somma di Valore totale",'PVT REND CONSUMO'!$A$3,"ASL TERRITORIALE",$B92,"Assegnazione",$A92),0)</f>
        <v>0</v>
      </c>
      <c r="J92" s="212">
        <f>IFERROR($D92*+GETPIVOTDATA("Somma di Valore totale",'PVT REND CONSUMO'!$A$3,"ASL TERRITORIALE",$B92,"ATS RESIDENZA",J$1,"Assegnazione",$A92)/GETPIVOTDATA("Somma di Valore totale",'PVT REND CONSUMO'!$A$3,"ASL TERRITORIALE",$B92,"Assegnazione",$A92),0)</f>
        <v>0</v>
      </c>
      <c r="K92" s="212">
        <f>IFERROR($D92*+GETPIVOTDATA("Somma di Valore totale",'PVT REND CONSUMO'!$A$3,"ASL TERRITORIALE",$B92,"ATS RESIDENZA",K$1,"Assegnazione",$A92)/GETPIVOTDATA("Somma di Valore totale",'PVT REND CONSUMO'!$A$3,"ASL TERRITORIALE",$B92,"Assegnazione",$A92),0)</f>
        <v>0</v>
      </c>
      <c r="L92" s="212">
        <f>IFERROR($D92*+GETPIVOTDATA("Somma di Valore totale",'PVT REND CONSUMO'!$A$3,"ASL TERRITORIALE",$B92,"ATS RESIDENZA",L$1,"Assegnazione",$A92)/GETPIVOTDATA("Somma di Valore totale",'PVT REND CONSUMO'!$A$3,"ASL TERRITORIALE",$B92,"Assegnazione",$A92),0)</f>
        <v>0</v>
      </c>
      <c r="M92" s="220" t="e">
        <f t="shared" si="11"/>
        <v>#REF!</v>
      </c>
      <c r="N92" s="96">
        <f t="shared" si="12"/>
        <v>0</v>
      </c>
      <c r="O92" s="96">
        <f t="shared" si="13"/>
        <v>0</v>
      </c>
      <c r="P92" s="229" t="e">
        <f t="shared" si="14"/>
        <v>#REF!</v>
      </c>
      <c r="Q92" s="229">
        <f t="shared" si="15"/>
        <v>0</v>
      </c>
    </row>
    <row r="93" spans="1:17" ht="15.75" x14ac:dyDescent="0.25">
      <c r="A93" s="214" t="s">
        <v>43</v>
      </c>
      <c r="B93" s="210" t="s">
        <v>16</v>
      </c>
      <c r="C93" s="213" t="s">
        <v>15</v>
      </c>
      <c r="D93" s="208" t="e">
        <f>+#REF!+#REF!</f>
        <v>#REF!</v>
      </c>
      <c r="E93" s="212">
        <f>IFERROR($D93*+GETPIVOTDATA("Somma di Valore totale",'PVT REND CONSUMO'!$A$3,"ASL TERRITORIALE",$B93,"ATS RESIDENZA",E$1,"Assegnazione",$A93)/GETPIVOTDATA("Somma di Valore totale",'PVT REND CONSUMO'!$A$3,"ASL TERRITORIALE",$B93,"Assegnazione",$A93),0)</f>
        <v>0</v>
      </c>
      <c r="F93" s="212">
        <f>IFERROR($D93*+GETPIVOTDATA("Somma di Valore totale",'PVT REND CONSUMO'!$A$3,"ASL TERRITORIALE",$B93,"ATS RESIDENZA",F$1,"Assegnazione",$A93)/GETPIVOTDATA("Somma di Valore totale",'PVT REND CONSUMO'!$A$3,"ASL TERRITORIALE",$B93,"Assegnazione",$A93),0)</f>
        <v>0</v>
      </c>
      <c r="G93" s="212">
        <f>IFERROR($D93*+GETPIVOTDATA("Somma di Valore totale",'PVT REND CONSUMO'!$A$3,"ASL TERRITORIALE",$B93,"ATS RESIDENZA",G$1,"Assegnazione",$A93)/GETPIVOTDATA("Somma di Valore totale",'PVT REND CONSUMO'!$A$3,"ASL TERRITORIALE",$B93,"Assegnazione",$A93),0)</f>
        <v>0</v>
      </c>
      <c r="H93" s="212">
        <f>IFERROR($D93*+GETPIVOTDATA("Somma di Valore totale",'PVT REND CONSUMO'!$A$3,"ASL TERRITORIALE",$B93,"ATS RESIDENZA",H$1,"Assegnazione",$A93)/GETPIVOTDATA("Somma di Valore totale",'PVT REND CONSUMO'!$A$3,"ASL TERRITORIALE",$B93,"Assegnazione",$A93),0)</f>
        <v>0</v>
      </c>
      <c r="I93" s="212">
        <f>IFERROR($D93*+GETPIVOTDATA("Somma di Valore totale",'PVT REND CONSUMO'!$A$3,"ASL TERRITORIALE",$B93,"ATS RESIDENZA",I$1,"Assegnazione",$A93)/GETPIVOTDATA("Somma di Valore totale",'PVT REND CONSUMO'!$A$3,"ASL TERRITORIALE",$B93,"Assegnazione",$A93),0)</f>
        <v>0</v>
      </c>
      <c r="J93" s="212">
        <f>IFERROR($D93*+GETPIVOTDATA("Somma di Valore totale",'PVT REND CONSUMO'!$A$3,"ASL TERRITORIALE",$B93,"ATS RESIDENZA",J$1,"Assegnazione",$A93)/GETPIVOTDATA("Somma di Valore totale",'PVT REND CONSUMO'!$A$3,"ASL TERRITORIALE",$B93,"Assegnazione",$A93),0)</f>
        <v>0</v>
      </c>
      <c r="K93" s="212">
        <f>IFERROR($D93*+GETPIVOTDATA("Somma di Valore totale",'PVT REND CONSUMO'!$A$3,"ASL TERRITORIALE",$B93,"ATS RESIDENZA",K$1,"Assegnazione",$A93)/GETPIVOTDATA("Somma di Valore totale",'PVT REND CONSUMO'!$A$3,"ASL TERRITORIALE",$B93,"Assegnazione",$A93),0)</f>
        <v>0</v>
      </c>
      <c r="L93" s="212">
        <f>IFERROR($D93*+GETPIVOTDATA("Somma di Valore totale",'PVT REND CONSUMO'!$A$3,"ASL TERRITORIALE",$B93,"ATS RESIDENZA",L$1,"Assegnazione",$A93)/GETPIVOTDATA("Somma di Valore totale",'PVT REND CONSUMO'!$A$3,"ASL TERRITORIALE",$B93,"Assegnazione",$A93),0)</f>
        <v>0</v>
      </c>
      <c r="M93" s="220" t="e">
        <f t="shared" si="11"/>
        <v>#REF!</v>
      </c>
      <c r="N93" s="96">
        <f t="shared" si="12"/>
        <v>0</v>
      </c>
      <c r="O93" s="96">
        <f t="shared" si="13"/>
        <v>0</v>
      </c>
      <c r="P93" s="229" t="e">
        <f t="shared" si="14"/>
        <v>#REF!</v>
      </c>
      <c r="Q93" s="229">
        <f t="shared" si="15"/>
        <v>0</v>
      </c>
    </row>
    <row r="94" spans="1:17" ht="15.75" x14ac:dyDescent="0.25">
      <c r="A94" s="214" t="s">
        <v>43</v>
      </c>
      <c r="B94" s="210" t="s">
        <v>14</v>
      </c>
      <c r="C94" s="213" t="s">
        <v>13</v>
      </c>
      <c r="D94" s="208" t="e">
        <f>+#REF!+#REF!</f>
        <v>#REF!</v>
      </c>
      <c r="E94" s="212">
        <f>IFERROR($D94*+GETPIVOTDATA("Somma di Valore totale",'PVT REND CONSUMO'!$A$3,"ASL TERRITORIALE",$B94,"ATS RESIDENZA",E$1,"Assegnazione",$A94)/GETPIVOTDATA("Somma di Valore totale",'PVT REND CONSUMO'!$A$3,"ASL TERRITORIALE",$B94,"Assegnazione",$A94),0)</f>
        <v>0</v>
      </c>
      <c r="F94" s="212">
        <f>IFERROR($D94*+GETPIVOTDATA("Somma di Valore totale",'PVT REND CONSUMO'!$A$3,"ASL TERRITORIALE",$B94,"ATS RESIDENZA",F$1,"Assegnazione",$A94)/GETPIVOTDATA("Somma di Valore totale",'PVT REND CONSUMO'!$A$3,"ASL TERRITORIALE",$B94,"Assegnazione",$A94),0)</f>
        <v>0</v>
      </c>
      <c r="G94" s="212">
        <f>IFERROR($D94*+GETPIVOTDATA("Somma di Valore totale",'PVT REND CONSUMO'!$A$3,"ASL TERRITORIALE",$B94,"ATS RESIDENZA",G$1,"Assegnazione",$A94)/GETPIVOTDATA("Somma di Valore totale",'PVT REND CONSUMO'!$A$3,"ASL TERRITORIALE",$B94,"Assegnazione",$A94),0)</f>
        <v>0</v>
      </c>
      <c r="H94" s="212">
        <f>IFERROR($D94*+GETPIVOTDATA("Somma di Valore totale",'PVT REND CONSUMO'!$A$3,"ASL TERRITORIALE",$B94,"ATS RESIDENZA",H$1,"Assegnazione",$A94)/GETPIVOTDATA("Somma di Valore totale",'PVT REND CONSUMO'!$A$3,"ASL TERRITORIALE",$B94,"Assegnazione",$A94),0)</f>
        <v>0</v>
      </c>
      <c r="I94" s="212">
        <f>IFERROR($D94*+GETPIVOTDATA("Somma di Valore totale",'PVT REND CONSUMO'!$A$3,"ASL TERRITORIALE",$B94,"ATS RESIDENZA",I$1,"Assegnazione",$A94)/GETPIVOTDATA("Somma di Valore totale",'PVT REND CONSUMO'!$A$3,"ASL TERRITORIALE",$B94,"Assegnazione",$A94),0)</f>
        <v>0</v>
      </c>
      <c r="J94" s="212">
        <f>IFERROR($D94*+GETPIVOTDATA("Somma di Valore totale",'PVT REND CONSUMO'!$A$3,"ASL TERRITORIALE",$B94,"ATS RESIDENZA",J$1,"Assegnazione",$A94)/GETPIVOTDATA("Somma di Valore totale",'PVT REND CONSUMO'!$A$3,"ASL TERRITORIALE",$B94,"Assegnazione",$A94),0)</f>
        <v>0</v>
      </c>
      <c r="K94" s="212">
        <f>IFERROR($D94*+GETPIVOTDATA("Somma di Valore totale",'PVT REND CONSUMO'!$A$3,"ASL TERRITORIALE",$B94,"ATS RESIDENZA",K$1,"Assegnazione",$A94)/GETPIVOTDATA("Somma di Valore totale",'PVT REND CONSUMO'!$A$3,"ASL TERRITORIALE",$B94,"Assegnazione",$A94),0)</f>
        <v>0</v>
      </c>
      <c r="L94" s="212">
        <f>IFERROR($D94*+GETPIVOTDATA("Somma di Valore totale",'PVT REND CONSUMO'!$A$3,"ASL TERRITORIALE",$B94,"ATS RESIDENZA",L$1,"Assegnazione",$A94)/GETPIVOTDATA("Somma di Valore totale",'PVT REND CONSUMO'!$A$3,"ASL TERRITORIALE",$B94,"Assegnazione",$A94),0)</f>
        <v>0</v>
      </c>
      <c r="M94" s="220" t="e">
        <f t="shared" si="11"/>
        <v>#REF!</v>
      </c>
      <c r="N94" s="96">
        <f t="shared" si="12"/>
        <v>0</v>
      </c>
      <c r="O94" s="96">
        <f t="shared" si="13"/>
        <v>0</v>
      </c>
      <c r="P94" s="229" t="e">
        <f t="shared" si="14"/>
        <v>#REF!</v>
      </c>
      <c r="Q94" s="229">
        <f t="shared" si="15"/>
        <v>0</v>
      </c>
    </row>
    <row r="95" spans="1:17" ht="15.75" x14ac:dyDescent="0.25">
      <c r="A95" s="214" t="s">
        <v>43</v>
      </c>
      <c r="B95" s="210" t="s">
        <v>12</v>
      </c>
      <c r="C95" s="213" t="s">
        <v>11</v>
      </c>
      <c r="D95" s="208" t="e">
        <f>+#REF!+#REF!</f>
        <v>#REF!</v>
      </c>
      <c r="E95" s="212">
        <f>IFERROR($D95*+GETPIVOTDATA("Somma di Valore totale",'PVT REND CONSUMO'!$A$3,"ASL TERRITORIALE",$B95,"ATS RESIDENZA",E$1,"Assegnazione",$A95)/GETPIVOTDATA("Somma di Valore totale",'PVT REND CONSUMO'!$A$3,"ASL TERRITORIALE",$B95,"Assegnazione",$A95),0)</f>
        <v>0</v>
      </c>
      <c r="F95" s="212">
        <f>IFERROR($D95*+GETPIVOTDATA("Somma di Valore totale",'PVT REND CONSUMO'!$A$3,"ASL TERRITORIALE",$B95,"ATS RESIDENZA",F$1,"Assegnazione",$A95)/GETPIVOTDATA("Somma di Valore totale",'PVT REND CONSUMO'!$A$3,"ASL TERRITORIALE",$B95,"Assegnazione",$A95),0)</f>
        <v>0</v>
      </c>
      <c r="G95" s="212">
        <f>IFERROR($D95*+GETPIVOTDATA("Somma di Valore totale",'PVT REND CONSUMO'!$A$3,"ASL TERRITORIALE",$B95,"ATS RESIDENZA",G$1,"Assegnazione",$A95)/GETPIVOTDATA("Somma di Valore totale",'PVT REND CONSUMO'!$A$3,"ASL TERRITORIALE",$B95,"Assegnazione",$A95),0)</f>
        <v>0</v>
      </c>
      <c r="H95" s="212">
        <f>IFERROR($D95*+GETPIVOTDATA("Somma di Valore totale",'PVT REND CONSUMO'!$A$3,"ASL TERRITORIALE",$B95,"ATS RESIDENZA",H$1,"Assegnazione",$A95)/GETPIVOTDATA("Somma di Valore totale",'PVT REND CONSUMO'!$A$3,"ASL TERRITORIALE",$B95,"Assegnazione",$A95),0)</f>
        <v>0</v>
      </c>
      <c r="I95" s="212">
        <f>IFERROR($D95*+GETPIVOTDATA("Somma di Valore totale",'PVT REND CONSUMO'!$A$3,"ASL TERRITORIALE",$B95,"ATS RESIDENZA",I$1,"Assegnazione",$A95)/GETPIVOTDATA("Somma di Valore totale",'PVT REND CONSUMO'!$A$3,"ASL TERRITORIALE",$B95,"Assegnazione",$A95),0)</f>
        <v>0</v>
      </c>
      <c r="J95" s="212">
        <f>IFERROR($D95*+GETPIVOTDATA("Somma di Valore totale",'PVT REND CONSUMO'!$A$3,"ASL TERRITORIALE",$B95,"ATS RESIDENZA",J$1,"Assegnazione",$A95)/GETPIVOTDATA("Somma di Valore totale",'PVT REND CONSUMO'!$A$3,"ASL TERRITORIALE",$B95,"Assegnazione",$A95),0)</f>
        <v>0</v>
      </c>
      <c r="K95" s="212">
        <f>IFERROR($D95*+GETPIVOTDATA("Somma di Valore totale",'PVT REND CONSUMO'!$A$3,"ASL TERRITORIALE",$B95,"ATS RESIDENZA",K$1,"Assegnazione",$A95)/GETPIVOTDATA("Somma di Valore totale",'PVT REND CONSUMO'!$A$3,"ASL TERRITORIALE",$B95,"Assegnazione",$A95),0)</f>
        <v>0</v>
      </c>
      <c r="L95" s="212">
        <f>IFERROR($D95*+GETPIVOTDATA("Somma di Valore totale",'PVT REND CONSUMO'!$A$3,"ASL TERRITORIALE",$B95,"ATS RESIDENZA",L$1,"Assegnazione",$A95)/GETPIVOTDATA("Somma di Valore totale",'PVT REND CONSUMO'!$A$3,"ASL TERRITORIALE",$B95,"Assegnazione",$A95),0)</f>
        <v>0</v>
      </c>
      <c r="M95" s="220" t="e">
        <f t="shared" si="11"/>
        <v>#REF!</v>
      </c>
      <c r="N95" s="96">
        <f t="shared" si="12"/>
        <v>0</v>
      </c>
      <c r="O95" s="96">
        <f t="shared" si="13"/>
        <v>0</v>
      </c>
      <c r="P95" s="229" t="e">
        <f t="shared" si="14"/>
        <v>#REF!</v>
      </c>
      <c r="Q95" s="229">
        <f t="shared" si="15"/>
        <v>0</v>
      </c>
    </row>
    <row r="96" spans="1:17" ht="15.75" x14ac:dyDescent="0.25">
      <c r="A96" s="214" t="s">
        <v>43</v>
      </c>
      <c r="B96" s="210" t="s">
        <v>10</v>
      </c>
      <c r="C96" s="213" t="s">
        <v>9</v>
      </c>
      <c r="D96" s="208" t="e">
        <f>+#REF!+#REF!</f>
        <v>#REF!</v>
      </c>
      <c r="E96" s="212">
        <f>IFERROR($D96*+GETPIVOTDATA("Somma di Valore totale",'PVT REND CONSUMO'!$A$3,"ASL TERRITORIALE",$B96,"ATS RESIDENZA",E$1,"Assegnazione",$A96)/GETPIVOTDATA("Somma di Valore totale",'PVT REND CONSUMO'!$A$3,"ASL TERRITORIALE",$B96,"Assegnazione",$A96),0)</f>
        <v>0</v>
      </c>
      <c r="F96" s="212">
        <f>IFERROR($D96*+GETPIVOTDATA("Somma di Valore totale",'PVT REND CONSUMO'!$A$3,"ASL TERRITORIALE",$B96,"ATS RESIDENZA",F$1,"Assegnazione",$A96)/GETPIVOTDATA("Somma di Valore totale",'PVT REND CONSUMO'!$A$3,"ASL TERRITORIALE",$B96,"Assegnazione",$A96),0)</f>
        <v>0</v>
      </c>
      <c r="G96" s="212">
        <f>IFERROR($D96*+GETPIVOTDATA("Somma di Valore totale",'PVT REND CONSUMO'!$A$3,"ASL TERRITORIALE",$B96,"ATS RESIDENZA",G$1,"Assegnazione",$A96)/GETPIVOTDATA("Somma di Valore totale",'PVT REND CONSUMO'!$A$3,"ASL TERRITORIALE",$B96,"Assegnazione",$A96),0)</f>
        <v>0</v>
      </c>
      <c r="H96" s="212">
        <f>IFERROR($D96*+GETPIVOTDATA("Somma di Valore totale",'PVT REND CONSUMO'!$A$3,"ASL TERRITORIALE",$B96,"ATS RESIDENZA",H$1,"Assegnazione",$A96)/GETPIVOTDATA("Somma di Valore totale",'PVT REND CONSUMO'!$A$3,"ASL TERRITORIALE",$B96,"Assegnazione",$A96),0)</f>
        <v>0</v>
      </c>
      <c r="I96" s="212">
        <f>IFERROR($D96*+GETPIVOTDATA("Somma di Valore totale",'PVT REND CONSUMO'!$A$3,"ASL TERRITORIALE",$B96,"ATS RESIDENZA",I$1,"Assegnazione",$A96)/GETPIVOTDATA("Somma di Valore totale",'PVT REND CONSUMO'!$A$3,"ASL TERRITORIALE",$B96,"Assegnazione",$A96),0)</f>
        <v>0</v>
      </c>
      <c r="J96" s="212">
        <f>IFERROR($D96*+GETPIVOTDATA("Somma di Valore totale",'PVT REND CONSUMO'!$A$3,"ASL TERRITORIALE",$B96,"ATS RESIDENZA",J$1,"Assegnazione",$A96)/GETPIVOTDATA("Somma di Valore totale",'PVT REND CONSUMO'!$A$3,"ASL TERRITORIALE",$B96,"Assegnazione",$A96),0)</f>
        <v>0</v>
      </c>
      <c r="K96" s="212">
        <f>IFERROR($D96*+GETPIVOTDATA("Somma di Valore totale",'PVT REND CONSUMO'!$A$3,"ASL TERRITORIALE",$B96,"ATS RESIDENZA",K$1,"Assegnazione",$A96)/GETPIVOTDATA("Somma di Valore totale",'PVT REND CONSUMO'!$A$3,"ASL TERRITORIALE",$B96,"Assegnazione",$A96),0)</f>
        <v>0</v>
      </c>
      <c r="L96" s="212">
        <f>IFERROR($D96*+GETPIVOTDATA("Somma di Valore totale",'PVT REND CONSUMO'!$A$3,"ASL TERRITORIALE",$B96,"ATS RESIDENZA",L$1,"Assegnazione",$A96)/GETPIVOTDATA("Somma di Valore totale",'PVT REND CONSUMO'!$A$3,"ASL TERRITORIALE",$B96,"Assegnazione",$A96),0)</f>
        <v>0</v>
      </c>
      <c r="M96" s="220" t="e">
        <f t="shared" si="11"/>
        <v>#REF!</v>
      </c>
      <c r="N96" s="96">
        <f t="shared" si="12"/>
        <v>0</v>
      </c>
      <c r="O96" s="96">
        <f t="shared" si="13"/>
        <v>0</v>
      </c>
      <c r="P96" s="229" t="e">
        <f t="shared" si="14"/>
        <v>#REF!</v>
      </c>
      <c r="Q96" s="229">
        <f t="shared" si="15"/>
        <v>0</v>
      </c>
    </row>
    <row r="97" spans="1:17" ht="15.75" x14ac:dyDescent="0.25">
      <c r="A97" s="214" t="s">
        <v>43</v>
      </c>
      <c r="B97" s="210" t="s">
        <v>8</v>
      </c>
      <c r="C97" s="213" t="s">
        <v>7</v>
      </c>
      <c r="D97" s="208" t="e">
        <f>+#REF!+#REF!</f>
        <v>#REF!</v>
      </c>
      <c r="E97" s="212">
        <f>IFERROR($D97*+GETPIVOTDATA("Somma di Valore totale",'PVT REND CONSUMO'!$A$3,"ASL TERRITORIALE",$B97,"ATS RESIDENZA",E$1,"Assegnazione",$A97)/GETPIVOTDATA("Somma di Valore totale",'PVT REND CONSUMO'!$A$3,"ASL TERRITORIALE",$B97,"Assegnazione",$A97),0)</f>
        <v>0</v>
      </c>
      <c r="F97" s="212">
        <f>IFERROR($D97*+GETPIVOTDATA("Somma di Valore totale",'PVT REND CONSUMO'!$A$3,"ASL TERRITORIALE",$B97,"ATS RESIDENZA",F$1,"Assegnazione",$A97)/GETPIVOTDATA("Somma di Valore totale",'PVT REND CONSUMO'!$A$3,"ASL TERRITORIALE",$B97,"Assegnazione",$A97),0)</f>
        <v>0</v>
      </c>
      <c r="G97" s="212">
        <f>IFERROR($D97*+GETPIVOTDATA("Somma di Valore totale",'PVT REND CONSUMO'!$A$3,"ASL TERRITORIALE",$B97,"ATS RESIDENZA",G$1,"Assegnazione",$A97)/GETPIVOTDATA("Somma di Valore totale",'PVT REND CONSUMO'!$A$3,"ASL TERRITORIALE",$B97,"Assegnazione",$A97),0)</f>
        <v>0</v>
      </c>
      <c r="H97" s="212">
        <f>IFERROR($D97*+GETPIVOTDATA("Somma di Valore totale",'PVT REND CONSUMO'!$A$3,"ASL TERRITORIALE",$B97,"ATS RESIDENZA",H$1,"Assegnazione",$A97)/GETPIVOTDATA("Somma di Valore totale",'PVT REND CONSUMO'!$A$3,"ASL TERRITORIALE",$B97,"Assegnazione",$A97),0)</f>
        <v>0</v>
      </c>
      <c r="I97" s="212">
        <f>IFERROR($D97*+GETPIVOTDATA("Somma di Valore totale",'PVT REND CONSUMO'!$A$3,"ASL TERRITORIALE",$B97,"ATS RESIDENZA",I$1,"Assegnazione",$A97)/GETPIVOTDATA("Somma di Valore totale",'PVT REND CONSUMO'!$A$3,"ASL TERRITORIALE",$B97,"Assegnazione",$A97),0)</f>
        <v>0</v>
      </c>
      <c r="J97" s="212">
        <f>IFERROR($D97*+GETPIVOTDATA("Somma di Valore totale",'PVT REND CONSUMO'!$A$3,"ASL TERRITORIALE",$B97,"ATS RESIDENZA",J$1,"Assegnazione",$A97)/GETPIVOTDATA("Somma di Valore totale",'PVT REND CONSUMO'!$A$3,"ASL TERRITORIALE",$B97,"Assegnazione",$A97),0)</f>
        <v>0</v>
      </c>
      <c r="K97" s="212">
        <f>IFERROR($D97*+GETPIVOTDATA("Somma di Valore totale",'PVT REND CONSUMO'!$A$3,"ASL TERRITORIALE",$B97,"ATS RESIDENZA",K$1,"Assegnazione",$A97)/GETPIVOTDATA("Somma di Valore totale",'PVT REND CONSUMO'!$A$3,"ASL TERRITORIALE",$B97,"Assegnazione",$A97),0)</f>
        <v>0</v>
      </c>
      <c r="L97" s="212">
        <f>IFERROR($D97*+GETPIVOTDATA("Somma di Valore totale",'PVT REND CONSUMO'!$A$3,"ASL TERRITORIALE",$B97,"ATS RESIDENZA",L$1,"Assegnazione",$A97)/GETPIVOTDATA("Somma di Valore totale",'PVT REND CONSUMO'!$A$3,"ASL TERRITORIALE",$B97,"Assegnazione",$A97),0)</f>
        <v>0</v>
      </c>
      <c r="M97" s="220" t="e">
        <f t="shared" si="11"/>
        <v>#REF!</v>
      </c>
      <c r="N97" s="96">
        <f t="shared" si="12"/>
        <v>0</v>
      </c>
      <c r="O97" s="96">
        <f t="shared" si="13"/>
        <v>0</v>
      </c>
      <c r="P97" s="229" t="e">
        <f t="shared" si="14"/>
        <v>#REF!</v>
      </c>
      <c r="Q97" s="229">
        <f t="shared" si="15"/>
        <v>0</v>
      </c>
    </row>
    <row r="98" spans="1:17" ht="30" x14ac:dyDescent="0.25">
      <c r="A98" s="108" t="s">
        <v>41</v>
      </c>
      <c r="B98" s="200" t="s">
        <v>22</v>
      </c>
      <c r="C98" s="202" t="s">
        <v>21</v>
      </c>
      <c r="D98" s="208" t="e">
        <f>+#REF!</f>
        <v>#REF!</v>
      </c>
      <c r="E98" s="201">
        <f>IFERROR($D98*+GETPIVOTDATA("Somma di Valore totale",'PVT REND CONSUMO'!$A$3,"ASL TERRITORIALE",$B98,"ATS RESIDENZA",E$1,"Assegnazione",$A98)/GETPIVOTDATA("Somma di Valore totale",'PVT REND CONSUMO'!$A$3,"ASL TERRITORIALE",$B98,"Assegnazione",$A98),0)</f>
        <v>0</v>
      </c>
      <c r="F98" s="201">
        <f>IFERROR($D98*+GETPIVOTDATA("Somma di Valore totale",'PVT REND CONSUMO'!$A$3,"ASL TERRITORIALE",$B98,"ATS RESIDENZA",F$1,"Assegnazione",$A98)/GETPIVOTDATA("Somma di Valore totale",'PVT REND CONSUMO'!$A$3,"ASL TERRITORIALE",$B98,"Assegnazione",$A98),0)</f>
        <v>0</v>
      </c>
      <c r="G98" s="201">
        <f>IFERROR($D98*+GETPIVOTDATA("Somma di Valore totale",'PVT REND CONSUMO'!$A$3,"ASL TERRITORIALE",$B98,"ATS RESIDENZA",G$1,"Assegnazione",$A98)/GETPIVOTDATA("Somma di Valore totale",'PVT REND CONSUMO'!$A$3,"ASL TERRITORIALE",$B98,"Assegnazione",$A98),0)</f>
        <v>0</v>
      </c>
      <c r="H98" s="201">
        <f>IFERROR($D98*+GETPIVOTDATA("Somma di Valore totale",'PVT REND CONSUMO'!$A$3,"ASL TERRITORIALE",$B98,"ATS RESIDENZA",H$1,"Assegnazione",$A98)/GETPIVOTDATA("Somma di Valore totale",'PVT REND CONSUMO'!$A$3,"ASL TERRITORIALE",$B98,"Assegnazione",$A98),0)</f>
        <v>0</v>
      </c>
      <c r="I98" s="201">
        <f>IFERROR($D98*+GETPIVOTDATA("Somma di Valore totale",'PVT REND CONSUMO'!$A$3,"ASL TERRITORIALE",$B98,"ATS RESIDENZA",I$1,"Assegnazione",$A98)/GETPIVOTDATA("Somma di Valore totale",'PVT REND CONSUMO'!$A$3,"ASL TERRITORIALE",$B98,"Assegnazione",$A98),0)</f>
        <v>0</v>
      </c>
      <c r="J98" s="201">
        <f>IFERROR($D98*+GETPIVOTDATA("Somma di Valore totale",'PVT REND CONSUMO'!$A$3,"ASL TERRITORIALE",$B98,"ATS RESIDENZA",J$1,"Assegnazione",$A98)/GETPIVOTDATA("Somma di Valore totale",'PVT REND CONSUMO'!$A$3,"ASL TERRITORIALE",$B98,"Assegnazione",$A98),0)</f>
        <v>0</v>
      </c>
      <c r="K98" s="201">
        <f>IFERROR($D98*+GETPIVOTDATA("Somma di Valore totale",'PVT REND CONSUMO'!$A$3,"ASL TERRITORIALE",$B98,"ATS RESIDENZA",K$1,"Assegnazione",$A98)/GETPIVOTDATA("Somma di Valore totale",'PVT REND CONSUMO'!$A$3,"ASL TERRITORIALE",$B98,"Assegnazione",$A98),0)</f>
        <v>0</v>
      </c>
      <c r="L98" s="201">
        <f>IFERROR($D98*+GETPIVOTDATA("Somma di Valore totale",'PVT REND CONSUMO'!$A$3,"ASL TERRITORIALE",$B98,"ATS RESIDENZA",L$1,"Assegnazione",$A98)/GETPIVOTDATA("Somma di Valore totale",'PVT REND CONSUMO'!$A$3,"ASL TERRITORIALE",$B98,"Assegnazione",$A98),0)</f>
        <v>0</v>
      </c>
      <c r="M98" s="220" t="e">
        <f t="shared" si="11"/>
        <v>#REF!</v>
      </c>
      <c r="N98" s="96">
        <f t="shared" ref="N98:N129" si="16">IF($B98=E$1,E98,0)+IF($B98=F$1,F98,0)+IF($B98=G$1,G98,0)+IF($B98=H$1,H98,0)+IF($B98=I$1,I98,0)+IF($B98=J$1,J98,0)+IF($B98=K$1,K98,0)+IF($B98=L$1,L98,0)</f>
        <v>0</v>
      </c>
      <c r="O98" s="96">
        <f t="shared" ref="O98:O129" si="17">IF($B98=E$1,SUMIFS(E:E,$A:$A,$A98),0)+IF($B98=F$1,SUMIFS(F:F,$A:$A,$A98),0)+IF($B98=G$1,SUMIFS(G:G,$A:$A,$A98),0)+IF($B98=H$1,SUMIFS(H:H,$A:$A,$A98),0)+IF($B98=I$1,SUMIFS(I:I,$A:$A,$A98),0)+IF($B98=J$1,SUMIFS(J:J,$A:$A,$A98),0)+IF($B98=K$1,SUMIFS(K:K,$A:$A,$A98),0)+IF($B98=L$1,SUMIFS(L:L,$A:$A,$A98),0)</f>
        <v>0</v>
      </c>
      <c r="P98" s="229" t="e">
        <f t="shared" ref="P98:P129" si="18">+D98-N98</f>
        <v>#REF!</v>
      </c>
      <c r="Q98" s="229">
        <f t="shared" si="15"/>
        <v>0</v>
      </c>
    </row>
    <row r="99" spans="1:17" x14ac:dyDescent="0.25">
      <c r="A99" s="108" t="s">
        <v>41</v>
      </c>
      <c r="B99" s="200" t="s">
        <v>20</v>
      </c>
      <c r="C99" s="203" t="s">
        <v>19</v>
      </c>
      <c r="D99" s="208" t="e">
        <f>+#REF!</f>
        <v>#REF!</v>
      </c>
      <c r="E99" s="201">
        <f>IFERROR($D99*+GETPIVOTDATA("Somma di Valore totale",'PVT REND CONSUMO'!$A$3,"ASL TERRITORIALE",$B99,"ATS RESIDENZA",E$1,"Assegnazione",$A99)/GETPIVOTDATA("Somma di Valore totale",'PVT REND CONSUMO'!$A$3,"ASL TERRITORIALE",$B99,"Assegnazione",$A99),0)</f>
        <v>0</v>
      </c>
      <c r="F99" s="201">
        <f>IFERROR($D99*+GETPIVOTDATA("Somma di Valore totale",'PVT REND CONSUMO'!$A$3,"ASL TERRITORIALE",$B99,"ATS RESIDENZA",F$1,"Assegnazione",$A99)/GETPIVOTDATA("Somma di Valore totale",'PVT REND CONSUMO'!$A$3,"ASL TERRITORIALE",$B99,"Assegnazione",$A99),0)</f>
        <v>0</v>
      </c>
      <c r="G99" s="201">
        <f>IFERROR($D99*+GETPIVOTDATA("Somma di Valore totale",'PVT REND CONSUMO'!$A$3,"ASL TERRITORIALE",$B99,"ATS RESIDENZA",G$1,"Assegnazione",$A99)/GETPIVOTDATA("Somma di Valore totale",'PVT REND CONSUMO'!$A$3,"ASL TERRITORIALE",$B99,"Assegnazione",$A99),0)</f>
        <v>0</v>
      </c>
      <c r="H99" s="201">
        <f>IFERROR($D99*+GETPIVOTDATA("Somma di Valore totale",'PVT REND CONSUMO'!$A$3,"ASL TERRITORIALE",$B99,"ATS RESIDENZA",H$1,"Assegnazione",$A99)/GETPIVOTDATA("Somma di Valore totale",'PVT REND CONSUMO'!$A$3,"ASL TERRITORIALE",$B99,"Assegnazione",$A99),0)</f>
        <v>0</v>
      </c>
      <c r="I99" s="201">
        <f>IFERROR($D99*+GETPIVOTDATA("Somma di Valore totale",'PVT REND CONSUMO'!$A$3,"ASL TERRITORIALE",$B99,"ATS RESIDENZA",I$1,"Assegnazione",$A99)/GETPIVOTDATA("Somma di Valore totale",'PVT REND CONSUMO'!$A$3,"ASL TERRITORIALE",$B99,"Assegnazione",$A99),0)</f>
        <v>0</v>
      </c>
      <c r="J99" s="201">
        <f>IFERROR($D99*+GETPIVOTDATA("Somma di Valore totale",'PVT REND CONSUMO'!$A$3,"ASL TERRITORIALE",$B99,"ATS RESIDENZA",J$1,"Assegnazione",$A99)/GETPIVOTDATA("Somma di Valore totale",'PVT REND CONSUMO'!$A$3,"ASL TERRITORIALE",$B99,"Assegnazione",$A99),0)</f>
        <v>0</v>
      </c>
      <c r="K99" s="201">
        <f>IFERROR($D99*+GETPIVOTDATA("Somma di Valore totale",'PVT REND CONSUMO'!$A$3,"ASL TERRITORIALE",$B99,"ATS RESIDENZA",K$1,"Assegnazione",$A99)/GETPIVOTDATA("Somma di Valore totale",'PVT REND CONSUMO'!$A$3,"ASL TERRITORIALE",$B99,"Assegnazione",$A99),0)</f>
        <v>0</v>
      </c>
      <c r="L99" s="201">
        <f>IFERROR($D99*+GETPIVOTDATA("Somma di Valore totale",'PVT REND CONSUMO'!$A$3,"ASL TERRITORIALE",$B99,"ATS RESIDENZA",L$1,"Assegnazione",$A99)/GETPIVOTDATA("Somma di Valore totale",'PVT REND CONSUMO'!$A$3,"ASL TERRITORIALE",$B99,"Assegnazione",$A99),0)</f>
        <v>0</v>
      </c>
      <c r="M99" s="220" t="e">
        <f t="shared" si="11"/>
        <v>#REF!</v>
      </c>
      <c r="N99" s="96">
        <f t="shared" si="16"/>
        <v>0</v>
      </c>
      <c r="O99" s="96">
        <f t="shared" si="17"/>
        <v>0</v>
      </c>
      <c r="P99" s="229" t="e">
        <f t="shared" si="18"/>
        <v>#REF!</v>
      </c>
      <c r="Q99" s="229">
        <f t="shared" si="15"/>
        <v>0</v>
      </c>
    </row>
    <row r="100" spans="1:17" x14ac:dyDescent="0.25">
      <c r="A100" s="108" t="s">
        <v>41</v>
      </c>
      <c r="B100" s="200" t="s">
        <v>18</v>
      </c>
      <c r="C100" s="203" t="s">
        <v>17</v>
      </c>
      <c r="D100" s="208" t="e">
        <f>+#REF!</f>
        <v>#REF!</v>
      </c>
      <c r="E100" s="201">
        <f>IFERROR($D100*+GETPIVOTDATA("Somma di Valore totale",'PVT REND CONSUMO'!$A$3,"ASL TERRITORIALE",$B100,"ATS RESIDENZA",E$1,"Assegnazione",$A100)/GETPIVOTDATA("Somma di Valore totale",'PVT REND CONSUMO'!$A$3,"ASL TERRITORIALE",$B100,"Assegnazione",$A100),0)</f>
        <v>0</v>
      </c>
      <c r="F100" s="201">
        <f>IFERROR($D100*+GETPIVOTDATA("Somma di Valore totale",'PVT REND CONSUMO'!$A$3,"ASL TERRITORIALE",$B100,"ATS RESIDENZA",F$1,"Assegnazione",$A100)/GETPIVOTDATA("Somma di Valore totale",'PVT REND CONSUMO'!$A$3,"ASL TERRITORIALE",$B100,"Assegnazione",$A100),0)</f>
        <v>0</v>
      </c>
      <c r="G100" s="201">
        <f>IFERROR($D100*+GETPIVOTDATA("Somma di Valore totale",'PVT REND CONSUMO'!$A$3,"ASL TERRITORIALE",$B100,"ATS RESIDENZA",G$1,"Assegnazione",$A100)/GETPIVOTDATA("Somma di Valore totale",'PVT REND CONSUMO'!$A$3,"ASL TERRITORIALE",$B100,"Assegnazione",$A100),0)</f>
        <v>0</v>
      </c>
      <c r="H100" s="201">
        <f>IFERROR($D100*+GETPIVOTDATA("Somma di Valore totale",'PVT REND CONSUMO'!$A$3,"ASL TERRITORIALE",$B100,"ATS RESIDENZA",H$1,"Assegnazione",$A100)/GETPIVOTDATA("Somma di Valore totale",'PVT REND CONSUMO'!$A$3,"ASL TERRITORIALE",$B100,"Assegnazione",$A100),0)</f>
        <v>0</v>
      </c>
      <c r="I100" s="201">
        <f>IFERROR($D100*+GETPIVOTDATA("Somma di Valore totale",'PVT REND CONSUMO'!$A$3,"ASL TERRITORIALE",$B100,"ATS RESIDENZA",I$1,"Assegnazione",$A100)/GETPIVOTDATA("Somma di Valore totale",'PVT REND CONSUMO'!$A$3,"ASL TERRITORIALE",$B100,"Assegnazione",$A100),0)</f>
        <v>0</v>
      </c>
      <c r="J100" s="201">
        <f>IFERROR($D100*+GETPIVOTDATA("Somma di Valore totale",'PVT REND CONSUMO'!$A$3,"ASL TERRITORIALE",$B100,"ATS RESIDENZA",J$1,"Assegnazione",$A100)/GETPIVOTDATA("Somma di Valore totale",'PVT REND CONSUMO'!$A$3,"ASL TERRITORIALE",$B100,"Assegnazione",$A100),0)</f>
        <v>0</v>
      </c>
      <c r="K100" s="201">
        <f>IFERROR($D100*+GETPIVOTDATA("Somma di Valore totale",'PVT REND CONSUMO'!$A$3,"ASL TERRITORIALE",$B100,"ATS RESIDENZA",K$1,"Assegnazione",$A100)/GETPIVOTDATA("Somma di Valore totale",'PVT REND CONSUMO'!$A$3,"ASL TERRITORIALE",$B100,"Assegnazione",$A100),0)</f>
        <v>0</v>
      </c>
      <c r="L100" s="201">
        <f>IFERROR($D100*+GETPIVOTDATA("Somma di Valore totale",'PVT REND CONSUMO'!$A$3,"ASL TERRITORIALE",$B100,"ATS RESIDENZA",L$1,"Assegnazione",$A100)/GETPIVOTDATA("Somma di Valore totale",'PVT REND CONSUMO'!$A$3,"ASL TERRITORIALE",$B100,"Assegnazione",$A100),0)</f>
        <v>0</v>
      </c>
      <c r="M100" s="220" t="e">
        <f t="shared" si="11"/>
        <v>#REF!</v>
      </c>
      <c r="N100" s="96">
        <f t="shared" si="16"/>
        <v>0</v>
      </c>
      <c r="O100" s="96">
        <f t="shared" si="17"/>
        <v>0</v>
      </c>
      <c r="P100" s="229" t="e">
        <f t="shared" si="18"/>
        <v>#REF!</v>
      </c>
      <c r="Q100" s="229">
        <f t="shared" si="15"/>
        <v>0</v>
      </c>
    </row>
    <row r="101" spans="1:17" x14ac:dyDescent="0.25">
      <c r="A101" s="108" t="s">
        <v>41</v>
      </c>
      <c r="B101" s="200" t="s">
        <v>16</v>
      </c>
      <c r="C101" s="203" t="s">
        <v>15</v>
      </c>
      <c r="D101" s="208" t="e">
        <f>+#REF!</f>
        <v>#REF!</v>
      </c>
      <c r="E101" s="201">
        <f>IFERROR($D101*+GETPIVOTDATA("Somma di Valore totale",'PVT REND CONSUMO'!$A$3,"ASL TERRITORIALE",$B101,"ATS RESIDENZA",E$1,"Assegnazione",$A101)/GETPIVOTDATA("Somma di Valore totale",'PVT REND CONSUMO'!$A$3,"ASL TERRITORIALE",$B101,"Assegnazione",$A101),0)</f>
        <v>0</v>
      </c>
      <c r="F101" s="201">
        <f>IFERROR($D101*+GETPIVOTDATA("Somma di Valore totale",'PVT REND CONSUMO'!$A$3,"ASL TERRITORIALE",$B101,"ATS RESIDENZA",F$1,"Assegnazione",$A101)/GETPIVOTDATA("Somma di Valore totale",'PVT REND CONSUMO'!$A$3,"ASL TERRITORIALE",$B101,"Assegnazione",$A101),0)</f>
        <v>0</v>
      </c>
      <c r="G101" s="201">
        <f>IFERROR($D101*+GETPIVOTDATA("Somma di Valore totale",'PVT REND CONSUMO'!$A$3,"ASL TERRITORIALE",$B101,"ATS RESIDENZA",G$1,"Assegnazione",$A101)/GETPIVOTDATA("Somma di Valore totale",'PVT REND CONSUMO'!$A$3,"ASL TERRITORIALE",$B101,"Assegnazione",$A101),0)</f>
        <v>0</v>
      </c>
      <c r="H101" s="201">
        <f>IFERROR($D101*+GETPIVOTDATA("Somma di Valore totale",'PVT REND CONSUMO'!$A$3,"ASL TERRITORIALE",$B101,"ATS RESIDENZA",H$1,"Assegnazione",$A101)/GETPIVOTDATA("Somma di Valore totale",'PVT REND CONSUMO'!$A$3,"ASL TERRITORIALE",$B101,"Assegnazione",$A101),0)</f>
        <v>0</v>
      </c>
      <c r="I101" s="201">
        <f>IFERROR($D101*+GETPIVOTDATA("Somma di Valore totale",'PVT REND CONSUMO'!$A$3,"ASL TERRITORIALE",$B101,"ATS RESIDENZA",I$1,"Assegnazione",$A101)/GETPIVOTDATA("Somma di Valore totale",'PVT REND CONSUMO'!$A$3,"ASL TERRITORIALE",$B101,"Assegnazione",$A101),0)</f>
        <v>0</v>
      </c>
      <c r="J101" s="201">
        <f>IFERROR($D101*+GETPIVOTDATA("Somma di Valore totale",'PVT REND CONSUMO'!$A$3,"ASL TERRITORIALE",$B101,"ATS RESIDENZA",J$1,"Assegnazione",$A101)/GETPIVOTDATA("Somma di Valore totale",'PVT REND CONSUMO'!$A$3,"ASL TERRITORIALE",$B101,"Assegnazione",$A101),0)</f>
        <v>0</v>
      </c>
      <c r="K101" s="201">
        <f>IFERROR($D101*+GETPIVOTDATA("Somma di Valore totale",'PVT REND CONSUMO'!$A$3,"ASL TERRITORIALE",$B101,"ATS RESIDENZA",K$1,"Assegnazione",$A101)/GETPIVOTDATA("Somma di Valore totale",'PVT REND CONSUMO'!$A$3,"ASL TERRITORIALE",$B101,"Assegnazione",$A101),0)</f>
        <v>0</v>
      </c>
      <c r="L101" s="201">
        <f>IFERROR($D101*+GETPIVOTDATA("Somma di Valore totale",'PVT REND CONSUMO'!$A$3,"ASL TERRITORIALE",$B101,"ATS RESIDENZA",L$1,"Assegnazione",$A101)/GETPIVOTDATA("Somma di Valore totale",'PVT REND CONSUMO'!$A$3,"ASL TERRITORIALE",$B101,"Assegnazione",$A101),0)</f>
        <v>0</v>
      </c>
      <c r="M101" s="220" t="e">
        <f t="shared" si="11"/>
        <v>#REF!</v>
      </c>
      <c r="N101" s="96">
        <f t="shared" si="16"/>
        <v>0</v>
      </c>
      <c r="O101" s="96">
        <f t="shared" si="17"/>
        <v>0</v>
      </c>
      <c r="P101" s="229" t="e">
        <f t="shared" si="18"/>
        <v>#REF!</v>
      </c>
      <c r="Q101" s="229">
        <f t="shared" si="15"/>
        <v>0</v>
      </c>
    </row>
    <row r="102" spans="1:17" x14ac:dyDescent="0.25">
      <c r="A102" s="108" t="s">
        <v>41</v>
      </c>
      <c r="B102" s="200" t="s">
        <v>14</v>
      </c>
      <c r="C102" s="203" t="s">
        <v>13</v>
      </c>
      <c r="D102" s="208" t="e">
        <f>+#REF!</f>
        <v>#REF!</v>
      </c>
      <c r="E102" s="201">
        <f>IFERROR($D102*+GETPIVOTDATA("Somma di Valore totale",'PVT REND CONSUMO'!$A$3,"ASL TERRITORIALE",$B102,"ATS RESIDENZA",E$1,"Assegnazione",$A102)/GETPIVOTDATA("Somma di Valore totale",'PVT REND CONSUMO'!$A$3,"ASL TERRITORIALE",$B102,"Assegnazione",$A102),0)</f>
        <v>0</v>
      </c>
      <c r="F102" s="201">
        <f>IFERROR($D102*+GETPIVOTDATA("Somma di Valore totale",'PVT REND CONSUMO'!$A$3,"ASL TERRITORIALE",$B102,"ATS RESIDENZA",F$1,"Assegnazione",$A102)/GETPIVOTDATA("Somma di Valore totale",'PVT REND CONSUMO'!$A$3,"ASL TERRITORIALE",$B102,"Assegnazione",$A102),0)</f>
        <v>0</v>
      </c>
      <c r="G102" s="201">
        <f>IFERROR($D102*+GETPIVOTDATA("Somma di Valore totale",'PVT REND CONSUMO'!$A$3,"ASL TERRITORIALE",$B102,"ATS RESIDENZA",G$1,"Assegnazione",$A102)/GETPIVOTDATA("Somma di Valore totale",'PVT REND CONSUMO'!$A$3,"ASL TERRITORIALE",$B102,"Assegnazione",$A102),0)</f>
        <v>0</v>
      </c>
      <c r="H102" s="201">
        <f>IFERROR($D102*+GETPIVOTDATA("Somma di Valore totale",'PVT REND CONSUMO'!$A$3,"ASL TERRITORIALE",$B102,"ATS RESIDENZA",H$1,"Assegnazione",$A102)/GETPIVOTDATA("Somma di Valore totale",'PVT REND CONSUMO'!$A$3,"ASL TERRITORIALE",$B102,"Assegnazione",$A102),0)</f>
        <v>0</v>
      </c>
      <c r="I102" s="201">
        <f>IFERROR($D102*+GETPIVOTDATA("Somma di Valore totale",'PVT REND CONSUMO'!$A$3,"ASL TERRITORIALE",$B102,"ATS RESIDENZA",I$1,"Assegnazione",$A102)/GETPIVOTDATA("Somma di Valore totale",'PVT REND CONSUMO'!$A$3,"ASL TERRITORIALE",$B102,"Assegnazione",$A102),0)</f>
        <v>0</v>
      </c>
      <c r="J102" s="201">
        <f>IFERROR($D102*+GETPIVOTDATA("Somma di Valore totale",'PVT REND CONSUMO'!$A$3,"ASL TERRITORIALE",$B102,"ATS RESIDENZA",J$1,"Assegnazione",$A102)/GETPIVOTDATA("Somma di Valore totale",'PVT REND CONSUMO'!$A$3,"ASL TERRITORIALE",$B102,"Assegnazione",$A102),0)</f>
        <v>0</v>
      </c>
      <c r="K102" s="201">
        <f>IFERROR($D102*+GETPIVOTDATA("Somma di Valore totale",'PVT REND CONSUMO'!$A$3,"ASL TERRITORIALE",$B102,"ATS RESIDENZA",K$1,"Assegnazione",$A102)/GETPIVOTDATA("Somma di Valore totale",'PVT REND CONSUMO'!$A$3,"ASL TERRITORIALE",$B102,"Assegnazione",$A102),0)</f>
        <v>0</v>
      </c>
      <c r="L102" s="201">
        <f>IFERROR($D102*+GETPIVOTDATA("Somma di Valore totale",'PVT REND CONSUMO'!$A$3,"ASL TERRITORIALE",$B102,"ATS RESIDENZA",L$1,"Assegnazione",$A102)/GETPIVOTDATA("Somma di Valore totale",'PVT REND CONSUMO'!$A$3,"ASL TERRITORIALE",$B102,"Assegnazione",$A102),0)</f>
        <v>0</v>
      </c>
      <c r="M102" s="220" t="e">
        <f t="shared" si="11"/>
        <v>#REF!</v>
      </c>
      <c r="N102" s="96">
        <f t="shared" si="16"/>
        <v>0</v>
      </c>
      <c r="O102" s="96">
        <f t="shared" si="17"/>
        <v>0</v>
      </c>
      <c r="P102" s="229" t="e">
        <f t="shared" si="18"/>
        <v>#REF!</v>
      </c>
      <c r="Q102" s="229">
        <f t="shared" si="15"/>
        <v>0</v>
      </c>
    </row>
    <row r="103" spans="1:17" x14ac:dyDescent="0.25">
      <c r="A103" s="108" t="s">
        <v>41</v>
      </c>
      <c r="B103" s="200" t="s">
        <v>12</v>
      </c>
      <c r="C103" s="203" t="s">
        <v>11</v>
      </c>
      <c r="D103" s="208" t="e">
        <f>+#REF!</f>
        <v>#REF!</v>
      </c>
      <c r="E103" s="201">
        <f>IFERROR($D103*+GETPIVOTDATA("Somma di Valore totale",'PVT REND CONSUMO'!$A$3,"ASL TERRITORIALE",$B103,"ATS RESIDENZA",E$1,"Assegnazione",$A103)/GETPIVOTDATA("Somma di Valore totale",'PVT REND CONSUMO'!$A$3,"ASL TERRITORIALE",$B103,"Assegnazione",$A103),0)</f>
        <v>0</v>
      </c>
      <c r="F103" s="201">
        <f>IFERROR($D103*+GETPIVOTDATA("Somma di Valore totale",'PVT REND CONSUMO'!$A$3,"ASL TERRITORIALE",$B103,"ATS RESIDENZA",F$1,"Assegnazione",$A103)/GETPIVOTDATA("Somma di Valore totale",'PVT REND CONSUMO'!$A$3,"ASL TERRITORIALE",$B103,"Assegnazione",$A103),0)</f>
        <v>0</v>
      </c>
      <c r="G103" s="201">
        <f>IFERROR($D103*+GETPIVOTDATA("Somma di Valore totale",'PVT REND CONSUMO'!$A$3,"ASL TERRITORIALE",$B103,"ATS RESIDENZA",G$1,"Assegnazione",$A103)/GETPIVOTDATA("Somma di Valore totale",'PVT REND CONSUMO'!$A$3,"ASL TERRITORIALE",$B103,"Assegnazione",$A103),0)</f>
        <v>0</v>
      </c>
      <c r="H103" s="201">
        <f>IFERROR($D103*+GETPIVOTDATA("Somma di Valore totale",'PVT REND CONSUMO'!$A$3,"ASL TERRITORIALE",$B103,"ATS RESIDENZA",H$1,"Assegnazione",$A103)/GETPIVOTDATA("Somma di Valore totale",'PVT REND CONSUMO'!$A$3,"ASL TERRITORIALE",$B103,"Assegnazione",$A103),0)</f>
        <v>0</v>
      </c>
      <c r="I103" s="201">
        <f>IFERROR($D103*+GETPIVOTDATA("Somma di Valore totale",'PVT REND CONSUMO'!$A$3,"ASL TERRITORIALE",$B103,"ATS RESIDENZA",I$1,"Assegnazione",$A103)/GETPIVOTDATA("Somma di Valore totale",'PVT REND CONSUMO'!$A$3,"ASL TERRITORIALE",$B103,"Assegnazione",$A103),0)</f>
        <v>0</v>
      </c>
      <c r="J103" s="201">
        <f>IFERROR($D103*+GETPIVOTDATA("Somma di Valore totale",'PVT REND CONSUMO'!$A$3,"ASL TERRITORIALE",$B103,"ATS RESIDENZA",J$1,"Assegnazione",$A103)/GETPIVOTDATA("Somma di Valore totale",'PVT REND CONSUMO'!$A$3,"ASL TERRITORIALE",$B103,"Assegnazione",$A103),0)</f>
        <v>0</v>
      </c>
      <c r="K103" s="201">
        <f>IFERROR($D103*+GETPIVOTDATA("Somma di Valore totale",'PVT REND CONSUMO'!$A$3,"ASL TERRITORIALE",$B103,"ATS RESIDENZA",K$1,"Assegnazione",$A103)/GETPIVOTDATA("Somma di Valore totale",'PVT REND CONSUMO'!$A$3,"ASL TERRITORIALE",$B103,"Assegnazione",$A103),0)</f>
        <v>0</v>
      </c>
      <c r="L103" s="201">
        <f>IFERROR($D103*+GETPIVOTDATA("Somma di Valore totale",'PVT REND CONSUMO'!$A$3,"ASL TERRITORIALE",$B103,"ATS RESIDENZA",L$1,"Assegnazione",$A103)/GETPIVOTDATA("Somma di Valore totale",'PVT REND CONSUMO'!$A$3,"ASL TERRITORIALE",$B103,"Assegnazione",$A103),0)</f>
        <v>0</v>
      </c>
      <c r="M103" s="220" t="e">
        <f t="shared" si="11"/>
        <v>#REF!</v>
      </c>
      <c r="N103" s="96">
        <f t="shared" si="16"/>
        <v>0</v>
      </c>
      <c r="O103" s="96">
        <f t="shared" si="17"/>
        <v>0</v>
      </c>
      <c r="P103" s="229" t="e">
        <f t="shared" si="18"/>
        <v>#REF!</v>
      </c>
      <c r="Q103" s="229">
        <f t="shared" si="15"/>
        <v>0</v>
      </c>
    </row>
    <row r="104" spans="1:17" x14ac:dyDescent="0.25">
      <c r="A104" s="108" t="s">
        <v>41</v>
      </c>
      <c r="B104" s="200" t="s">
        <v>10</v>
      </c>
      <c r="C104" s="203" t="s">
        <v>9</v>
      </c>
      <c r="D104" s="208" t="e">
        <f>+#REF!</f>
        <v>#REF!</v>
      </c>
      <c r="E104" s="201">
        <f>IFERROR($D104*+GETPIVOTDATA("Somma di Valore totale",'PVT REND CONSUMO'!$A$3,"ASL TERRITORIALE",$B104,"ATS RESIDENZA",E$1,"Assegnazione",$A104)/GETPIVOTDATA("Somma di Valore totale",'PVT REND CONSUMO'!$A$3,"ASL TERRITORIALE",$B104,"Assegnazione",$A104),0)</f>
        <v>0</v>
      </c>
      <c r="F104" s="201">
        <f>IFERROR($D104*+GETPIVOTDATA("Somma di Valore totale",'PVT REND CONSUMO'!$A$3,"ASL TERRITORIALE",$B104,"ATS RESIDENZA",F$1,"Assegnazione",$A104)/GETPIVOTDATA("Somma di Valore totale",'PVT REND CONSUMO'!$A$3,"ASL TERRITORIALE",$B104,"Assegnazione",$A104),0)</f>
        <v>0</v>
      </c>
      <c r="G104" s="201">
        <f>IFERROR($D104*+GETPIVOTDATA("Somma di Valore totale",'PVT REND CONSUMO'!$A$3,"ASL TERRITORIALE",$B104,"ATS RESIDENZA",G$1,"Assegnazione",$A104)/GETPIVOTDATA("Somma di Valore totale",'PVT REND CONSUMO'!$A$3,"ASL TERRITORIALE",$B104,"Assegnazione",$A104),0)</f>
        <v>0</v>
      </c>
      <c r="H104" s="201">
        <f>IFERROR($D104*+GETPIVOTDATA("Somma di Valore totale",'PVT REND CONSUMO'!$A$3,"ASL TERRITORIALE",$B104,"ATS RESIDENZA",H$1,"Assegnazione",$A104)/GETPIVOTDATA("Somma di Valore totale",'PVT REND CONSUMO'!$A$3,"ASL TERRITORIALE",$B104,"Assegnazione",$A104),0)</f>
        <v>0</v>
      </c>
      <c r="I104" s="201">
        <f>IFERROR($D104*+GETPIVOTDATA("Somma di Valore totale",'PVT REND CONSUMO'!$A$3,"ASL TERRITORIALE",$B104,"ATS RESIDENZA",I$1,"Assegnazione",$A104)/GETPIVOTDATA("Somma di Valore totale",'PVT REND CONSUMO'!$A$3,"ASL TERRITORIALE",$B104,"Assegnazione",$A104),0)</f>
        <v>0</v>
      </c>
      <c r="J104" s="201">
        <f>IFERROR($D104*+GETPIVOTDATA("Somma di Valore totale",'PVT REND CONSUMO'!$A$3,"ASL TERRITORIALE",$B104,"ATS RESIDENZA",J$1,"Assegnazione",$A104)/GETPIVOTDATA("Somma di Valore totale",'PVT REND CONSUMO'!$A$3,"ASL TERRITORIALE",$B104,"Assegnazione",$A104),0)</f>
        <v>0</v>
      </c>
      <c r="K104" s="201">
        <f>IFERROR($D104*+GETPIVOTDATA("Somma di Valore totale",'PVT REND CONSUMO'!$A$3,"ASL TERRITORIALE",$B104,"ATS RESIDENZA",K$1,"Assegnazione",$A104)/GETPIVOTDATA("Somma di Valore totale",'PVT REND CONSUMO'!$A$3,"ASL TERRITORIALE",$B104,"Assegnazione",$A104),0)</f>
        <v>0</v>
      </c>
      <c r="L104" s="201">
        <f>IFERROR($D104*+GETPIVOTDATA("Somma di Valore totale",'PVT REND CONSUMO'!$A$3,"ASL TERRITORIALE",$B104,"ATS RESIDENZA",L$1,"Assegnazione",$A104)/GETPIVOTDATA("Somma di Valore totale",'PVT REND CONSUMO'!$A$3,"ASL TERRITORIALE",$B104,"Assegnazione",$A104),0)</f>
        <v>0</v>
      </c>
      <c r="M104" s="220" t="e">
        <f t="shared" si="11"/>
        <v>#REF!</v>
      </c>
      <c r="N104" s="96">
        <f t="shared" si="16"/>
        <v>0</v>
      </c>
      <c r="O104" s="96">
        <f t="shared" si="17"/>
        <v>0</v>
      </c>
      <c r="P104" s="229" t="e">
        <f t="shared" si="18"/>
        <v>#REF!</v>
      </c>
      <c r="Q104" s="229">
        <f t="shared" si="15"/>
        <v>0</v>
      </c>
    </row>
    <row r="105" spans="1:17" x14ac:dyDescent="0.25">
      <c r="A105" s="108" t="s">
        <v>41</v>
      </c>
      <c r="B105" s="200" t="s">
        <v>8</v>
      </c>
      <c r="C105" s="203" t="s">
        <v>7</v>
      </c>
      <c r="D105" s="208" t="e">
        <f>+#REF!</f>
        <v>#REF!</v>
      </c>
      <c r="E105" s="201">
        <f>IFERROR($D105*+GETPIVOTDATA("Somma di Valore totale",'PVT REND CONSUMO'!$A$3,"ASL TERRITORIALE",$B105,"ATS RESIDENZA",E$1,"Assegnazione",$A105)/GETPIVOTDATA("Somma di Valore totale",'PVT REND CONSUMO'!$A$3,"ASL TERRITORIALE",$B105,"Assegnazione",$A105),0)</f>
        <v>0</v>
      </c>
      <c r="F105" s="201">
        <f>IFERROR($D105*+GETPIVOTDATA("Somma di Valore totale",'PVT REND CONSUMO'!$A$3,"ASL TERRITORIALE",$B105,"ATS RESIDENZA",F$1,"Assegnazione",$A105)/GETPIVOTDATA("Somma di Valore totale",'PVT REND CONSUMO'!$A$3,"ASL TERRITORIALE",$B105,"Assegnazione",$A105),0)</f>
        <v>0</v>
      </c>
      <c r="G105" s="201">
        <f>IFERROR($D105*+GETPIVOTDATA("Somma di Valore totale",'PVT REND CONSUMO'!$A$3,"ASL TERRITORIALE",$B105,"ATS RESIDENZA",G$1,"Assegnazione",$A105)/GETPIVOTDATA("Somma di Valore totale",'PVT REND CONSUMO'!$A$3,"ASL TERRITORIALE",$B105,"Assegnazione",$A105),0)</f>
        <v>0</v>
      </c>
      <c r="H105" s="201">
        <f>IFERROR($D105*+GETPIVOTDATA("Somma di Valore totale",'PVT REND CONSUMO'!$A$3,"ASL TERRITORIALE",$B105,"ATS RESIDENZA",H$1,"Assegnazione",$A105)/GETPIVOTDATA("Somma di Valore totale",'PVT REND CONSUMO'!$A$3,"ASL TERRITORIALE",$B105,"Assegnazione",$A105),0)</f>
        <v>0</v>
      </c>
      <c r="I105" s="201">
        <f>IFERROR($D105*+GETPIVOTDATA("Somma di Valore totale",'PVT REND CONSUMO'!$A$3,"ASL TERRITORIALE",$B105,"ATS RESIDENZA",I$1,"Assegnazione",$A105)/GETPIVOTDATA("Somma di Valore totale",'PVT REND CONSUMO'!$A$3,"ASL TERRITORIALE",$B105,"Assegnazione",$A105),0)</f>
        <v>0</v>
      </c>
      <c r="J105" s="201">
        <f>IFERROR($D105*+GETPIVOTDATA("Somma di Valore totale",'PVT REND CONSUMO'!$A$3,"ASL TERRITORIALE",$B105,"ATS RESIDENZA",J$1,"Assegnazione",$A105)/GETPIVOTDATA("Somma di Valore totale",'PVT REND CONSUMO'!$A$3,"ASL TERRITORIALE",$B105,"Assegnazione",$A105),0)</f>
        <v>0</v>
      </c>
      <c r="K105" s="201">
        <f>IFERROR($D105*+GETPIVOTDATA("Somma di Valore totale",'PVT REND CONSUMO'!$A$3,"ASL TERRITORIALE",$B105,"ATS RESIDENZA",K$1,"Assegnazione",$A105)/GETPIVOTDATA("Somma di Valore totale",'PVT REND CONSUMO'!$A$3,"ASL TERRITORIALE",$B105,"Assegnazione",$A105),0)</f>
        <v>0</v>
      </c>
      <c r="L105" s="201">
        <f>IFERROR($D105*+GETPIVOTDATA("Somma di Valore totale",'PVT REND CONSUMO'!$A$3,"ASL TERRITORIALE",$B105,"ATS RESIDENZA",L$1,"Assegnazione",$A105)/GETPIVOTDATA("Somma di Valore totale",'PVT REND CONSUMO'!$A$3,"ASL TERRITORIALE",$B105,"Assegnazione",$A105),0)</f>
        <v>0</v>
      </c>
      <c r="M105" s="220" t="e">
        <f t="shared" si="11"/>
        <v>#REF!</v>
      </c>
      <c r="N105" s="96">
        <f t="shared" si="16"/>
        <v>0</v>
      </c>
      <c r="O105" s="96">
        <f t="shared" si="17"/>
        <v>0</v>
      </c>
      <c r="P105" s="229" t="e">
        <f t="shared" si="18"/>
        <v>#REF!</v>
      </c>
      <c r="Q105" s="229">
        <f t="shared" si="15"/>
        <v>0</v>
      </c>
    </row>
    <row r="106" spans="1:17" ht="30" x14ac:dyDescent="0.25">
      <c r="A106" s="214" t="s">
        <v>40</v>
      </c>
      <c r="B106" s="210" t="s">
        <v>22</v>
      </c>
      <c r="C106" s="211" t="s">
        <v>21</v>
      </c>
      <c r="D106" s="208" t="e">
        <f>+#REF!</f>
        <v>#REF!</v>
      </c>
      <c r="E106" s="212">
        <f>IFERROR($D106*+GETPIVOTDATA("Somma di Valore totale",'PVT REND CONSUMO'!$A$3,"ASL TERRITORIALE",$B106,"ATS RESIDENZA",E$1,"Assegnazione",$A106)/GETPIVOTDATA("Somma di Valore totale",'PVT REND CONSUMO'!$A$3,"ASL TERRITORIALE",$B106,"Assegnazione",$A106),0)</f>
        <v>0</v>
      </c>
      <c r="F106" s="212">
        <f>IFERROR($D106*+GETPIVOTDATA("Somma di Valore totale",'PVT REND CONSUMO'!$A$3,"ASL TERRITORIALE",$B106,"ATS RESIDENZA",F$1,"Assegnazione",$A106)/GETPIVOTDATA("Somma di Valore totale",'PVT REND CONSUMO'!$A$3,"ASL TERRITORIALE",$B106,"Assegnazione",$A106),0)</f>
        <v>0</v>
      </c>
      <c r="G106" s="212">
        <f>IFERROR($D106*+GETPIVOTDATA("Somma di Valore totale",'PVT REND CONSUMO'!$A$3,"ASL TERRITORIALE",$B106,"ATS RESIDENZA",G$1,"Assegnazione",$A106)/GETPIVOTDATA("Somma di Valore totale",'PVT REND CONSUMO'!$A$3,"ASL TERRITORIALE",$B106,"Assegnazione",$A106),0)</f>
        <v>0</v>
      </c>
      <c r="H106" s="212">
        <f>IFERROR($D106*+GETPIVOTDATA("Somma di Valore totale",'PVT REND CONSUMO'!$A$3,"ASL TERRITORIALE",$B106,"ATS RESIDENZA",H$1,"Assegnazione",$A106)/GETPIVOTDATA("Somma di Valore totale",'PVT REND CONSUMO'!$A$3,"ASL TERRITORIALE",$B106,"Assegnazione",$A106),0)</f>
        <v>0</v>
      </c>
      <c r="I106" s="212">
        <f>IFERROR($D106*+GETPIVOTDATA("Somma di Valore totale",'PVT REND CONSUMO'!$A$3,"ASL TERRITORIALE",$B106,"ATS RESIDENZA",I$1,"Assegnazione",$A106)/GETPIVOTDATA("Somma di Valore totale",'PVT REND CONSUMO'!$A$3,"ASL TERRITORIALE",$B106,"Assegnazione",$A106),0)</f>
        <v>0</v>
      </c>
      <c r="J106" s="212">
        <f>IFERROR($D106*+GETPIVOTDATA("Somma di Valore totale",'PVT REND CONSUMO'!$A$3,"ASL TERRITORIALE",$B106,"ATS RESIDENZA",J$1,"Assegnazione",$A106)/GETPIVOTDATA("Somma di Valore totale",'PVT REND CONSUMO'!$A$3,"ASL TERRITORIALE",$B106,"Assegnazione",$A106),0)</f>
        <v>0</v>
      </c>
      <c r="K106" s="212">
        <f>IFERROR($D106*+GETPIVOTDATA("Somma di Valore totale",'PVT REND CONSUMO'!$A$3,"ASL TERRITORIALE",$B106,"ATS RESIDENZA",K$1,"Assegnazione",$A106)/GETPIVOTDATA("Somma di Valore totale",'PVT REND CONSUMO'!$A$3,"ASL TERRITORIALE",$B106,"Assegnazione",$A106),0)</f>
        <v>0</v>
      </c>
      <c r="L106" s="212">
        <f>IFERROR($D106*+GETPIVOTDATA("Somma di Valore totale",'PVT REND CONSUMO'!$A$3,"ASL TERRITORIALE",$B106,"ATS RESIDENZA",L$1,"Assegnazione",$A106)/GETPIVOTDATA("Somma di Valore totale",'PVT REND CONSUMO'!$A$3,"ASL TERRITORIALE",$B106,"Assegnazione",$A106),0)</f>
        <v>0</v>
      </c>
      <c r="M106" s="220" t="e">
        <f t="shared" si="11"/>
        <v>#REF!</v>
      </c>
      <c r="N106" s="96">
        <f t="shared" si="16"/>
        <v>0</v>
      </c>
      <c r="O106" s="96">
        <f t="shared" si="17"/>
        <v>0</v>
      </c>
      <c r="P106" s="229" t="e">
        <f t="shared" si="18"/>
        <v>#REF!</v>
      </c>
      <c r="Q106" s="229">
        <f t="shared" si="15"/>
        <v>0</v>
      </c>
    </row>
    <row r="107" spans="1:17" ht="15.75" x14ac:dyDescent="0.25">
      <c r="A107" s="214" t="s">
        <v>40</v>
      </c>
      <c r="B107" s="210" t="s">
        <v>20</v>
      </c>
      <c r="C107" s="213" t="s">
        <v>19</v>
      </c>
      <c r="D107" s="208" t="e">
        <f>+#REF!</f>
        <v>#REF!</v>
      </c>
      <c r="E107" s="212">
        <f>IFERROR($D107*+GETPIVOTDATA("Somma di Valore totale",'PVT REND CONSUMO'!$A$3,"ASL TERRITORIALE",$B107,"ATS RESIDENZA",E$1,"Assegnazione",$A107)/GETPIVOTDATA("Somma di Valore totale",'PVT REND CONSUMO'!$A$3,"ASL TERRITORIALE",$B107,"Assegnazione",$A107),0)</f>
        <v>0</v>
      </c>
      <c r="F107" s="212">
        <f>IFERROR($D107*+GETPIVOTDATA("Somma di Valore totale",'PVT REND CONSUMO'!$A$3,"ASL TERRITORIALE",$B107,"ATS RESIDENZA",F$1,"Assegnazione",$A107)/GETPIVOTDATA("Somma di Valore totale",'PVT REND CONSUMO'!$A$3,"ASL TERRITORIALE",$B107,"Assegnazione",$A107),0)</f>
        <v>0</v>
      </c>
      <c r="G107" s="212">
        <f>IFERROR($D107*+GETPIVOTDATA("Somma di Valore totale",'PVT REND CONSUMO'!$A$3,"ASL TERRITORIALE",$B107,"ATS RESIDENZA",G$1,"Assegnazione",$A107)/GETPIVOTDATA("Somma di Valore totale",'PVT REND CONSUMO'!$A$3,"ASL TERRITORIALE",$B107,"Assegnazione",$A107),0)</f>
        <v>0</v>
      </c>
      <c r="H107" s="212">
        <f>IFERROR($D107*+GETPIVOTDATA("Somma di Valore totale",'PVT REND CONSUMO'!$A$3,"ASL TERRITORIALE",$B107,"ATS RESIDENZA",H$1,"Assegnazione",$A107)/GETPIVOTDATA("Somma di Valore totale",'PVT REND CONSUMO'!$A$3,"ASL TERRITORIALE",$B107,"Assegnazione",$A107),0)</f>
        <v>0</v>
      </c>
      <c r="I107" s="212">
        <f>IFERROR($D107*+GETPIVOTDATA("Somma di Valore totale",'PVT REND CONSUMO'!$A$3,"ASL TERRITORIALE",$B107,"ATS RESIDENZA",I$1,"Assegnazione",$A107)/GETPIVOTDATA("Somma di Valore totale",'PVT REND CONSUMO'!$A$3,"ASL TERRITORIALE",$B107,"Assegnazione",$A107),0)</f>
        <v>0</v>
      </c>
      <c r="J107" s="212">
        <f>IFERROR($D107*+GETPIVOTDATA("Somma di Valore totale",'PVT REND CONSUMO'!$A$3,"ASL TERRITORIALE",$B107,"ATS RESIDENZA",J$1,"Assegnazione",$A107)/GETPIVOTDATA("Somma di Valore totale",'PVT REND CONSUMO'!$A$3,"ASL TERRITORIALE",$B107,"Assegnazione",$A107),0)</f>
        <v>0</v>
      </c>
      <c r="K107" s="212">
        <f>IFERROR($D107*+GETPIVOTDATA("Somma di Valore totale",'PVT REND CONSUMO'!$A$3,"ASL TERRITORIALE",$B107,"ATS RESIDENZA",K$1,"Assegnazione",$A107)/GETPIVOTDATA("Somma di Valore totale",'PVT REND CONSUMO'!$A$3,"ASL TERRITORIALE",$B107,"Assegnazione",$A107),0)</f>
        <v>0</v>
      </c>
      <c r="L107" s="212">
        <f>IFERROR($D107*+GETPIVOTDATA("Somma di Valore totale",'PVT REND CONSUMO'!$A$3,"ASL TERRITORIALE",$B107,"ATS RESIDENZA",L$1,"Assegnazione",$A107)/GETPIVOTDATA("Somma di Valore totale",'PVT REND CONSUMO'!$A$3,"ASL TERRITORIALE",$B107,"Assegnazione",$A107),0)</f>
        <v>0</v>
      </c>
      <c r="M107" s="220" t="e">
        <f t="shared" si="11"/>
        <v>#REF!</v>
      </c>
      <c r="N107" s="96">
        <f t="shared" si="16"/>
        <v>0</v>
      </c>
      <c r="O107" s="96">
        <f t="shared" si="17"/>
        <v>0</v>
      </c>
      <c r="P107" s="229" t="e">
        <f t="shared" si="18"/>
        <v>#REF!</v>
      </c>
      <c r="Q107" s="229">
        <f t="shared" si="15"/>
        <v>0</v>
      </c>
    </row>
    <row r="108" spans="1:17" ht="15.75" x14ac:dyDescent="0.25">
      <c r="A108" s="214" t="s">
        <v>40</v>
      </c>
      <c r="B108" s="210" t="s">
        <v>18</v>
      </c>
      <c r="C108" s="213" t="s">
        <v>17</v>
      </c>
      <c r="D108" s="208" t="e">
        <f>+#REF!</f>
        <v>#REF!</v>
      </c>
      <c r="E108" s="212">
        <f>IFERROR($D108*+GETPIVOTDATA("Somma di Valore totale",'PVT REND CONSUMO'!$A$3,"ASL TERRITORIALE",$B108,"ATS RESIDENZA",E$1,"Assegnazione",$A108)/GETPIVOTDATA("Somma di Valore totale",'PVT REND CONSUMO'!$A$3,"ASL TERRITORIALE",$B108,"Assegnazione",$A108),0)</f>
        <v>0</v>
      </c>
      <c r="F108" s="212">
        <f>IFERROR($D108*+GETPIVOTDATA("Somma di Valore totale",'PVT REND CONSUMO'!$A$3,"ASL TERRITORIALE",$B108,"ATS RESIDENZA",F$1,"Assegnazione",$A108)/GETPIVOTDATA("Somma di Valore totale",'PVT REND CONSUMO'!$A$3,"ASL TERRITORIALE",$B108,"Assegnazione",$A108),0)</f>
        <v>0</v>
      </c>
      <c r="G108" s="212">
        <f>IFERROR($D108*+GETPIVOTDATA("Somma di Valore totale",'PVT REND CONSUMO'!$A$3,"ASL TERRITORIALE",$B108,"ATS RESIDENZA",G$1,"Assegnazione",$A108)/GETPIVOTDATA("Somma di Valore totale",'PVT REND CONSUMO'!$A$3,"ASL TERRITORIALE",$B108,"Assegnazione",$A108),0)</f>
        <v>0</v>
      </c>
      <c r="H108" s="212">
        <f>IFERROR($D108*+GETPIVOTDATA("Somma di Valore totale",'PVT REND CONSUMO'!$A$3,"ASL TERRITORIALE",$B108,"ATS RESIDENZA",H$1,"Assegnazione",$A108)/GETPIVOTDATA("Somma di Valore totale",'PVT REND CONSUMO'!$A$3,"ASL TERRITORIALE",$B108,"Assegnazione",$A108),0)</f>
        <v>0</v>
      </c>
      <c r="I108" s="212">
        <f>IFERROR($D108*+GETPIVOTDATA("Somma di Valore totale",'PVT REND CONSUMO'!$A$3,"ASL TERRITORIALE",$B108,"ATS RESIDENZA",I$1,"Assegnazione",$A108)/GETPIVOTDATA("Somma di Valore totale",'PVT REND CONSUMO'!$A$3,"ASL TERRITORIALE",$B108,"Assegnazione",$A108),0)</f>
        <v>0</v>
      </c>
      <c r="J108" s="212">
        <f>IFERROR($D108*+GETPIVOTDATA("Somma di Valore totale",'PVT REND CONSUMO'!$A$3,"ASL TERRITORIALE",$B108,"ATS RESIDENZA",J$1,"Assegnazione",$A108)/GETPIVOTDATA("Somma di Valore totale",'PVT REND CONSUMO'!$A$3,"ASL TERRITORIALE",$B108,"Assegnazione",$A108),0)</f>
        <v>0</v>
      </c>
      <c r="K108" s="212">
        <f>IFERROR($D108*+GETPIVOTDATA("Somma di Valore totale",'PVT REND CONSUMO'!$A$3,"ASL TERRITORIALE",$B108,"ATS RESIDENZA",K$1,"Assegnazione",$A108)/GETPIVOTDATA("Somma di Valore totale",'PVT REND CONSUMO'!$A$3,"ASL TERRITORIALE",$B108,"Assegnazione",$A108),0)</f>
        <v>0</v>
      </c>
      <c r="L108" s="212">
        <f>IFERROR($D108*+GETPIVOTDATA("Somma di Valore totale",'PVT REND CONSUMO'!$A$3,"ASL TERRITORIALE",$B108,"ATS RESIDENZA",L$1,"Assegnazione",$A108)/GETPIVOTDATA("Somma di Valore totale",'PVT REND CONSUMO'!$A$3,"ASL TERRITORIALE",$B108,"Assegnazione",$A108),0)</f>
        <v>0</v>
      </c>
      <c r="M108" s="220" t="e">
        <f t="shared" si="11"/>
        <v>#REF!</v>
      </c>
      <c r="N108" s="96">
        <f t="shared" si="16"/>
        <v>0</v>
      </c>
      <c r="O108" s="96">
        <f t="shared" si="17"/>
        <v>0</v>
      </c>
      <c r="P108" s="229" t="e">
        <f t="shared" si="18"/>
        <v>#REF!</v>
      </c>
      <c r="Q108" s="229">
        <f t="shared" si="15"/>
        <v>0</v>
      </c>
    </row>
    <row r="109" spans="1:17" ht="15.75" x14ac:dyDescent="0.25">
      <c r="A109" s="214" t="s">
        <v>40</v>
      </c>
      <c r="B109" s="210" t="s">
        <v>16</v>
      </c>
      <c r="C109" s="213" t="s">
        <v>15</v>
      </c>
      <c r="D109" s="208" t="e">
        <f>+#REF!</f>
        <v>#REF!</v>
      </c>
      <c r="E109" s="212">
        <f>IFERROR($D109*+GETPIVOTDATA("Somma di Valore totale",'PVT REND CONSUMO'!$A$3,"ASL TERRITORIALE",$B109,"ATS RESIDENZA",E$1,"Assegnazione",$A109)/GETPIVOTDATA("Somma di Valore totale",'PVT REND CONSUMO'!$A$3,"ASL TERRITORIALE",$B109,"Assegnazione",$A109),0)</f>
        <v>0</v>
      </c>
      <c r="F109" s="212">
        <f>IFERROR($D109*+GETPIVOTDATA("Somma di Valore totale",'PVT REND CONSUMO'!$A$3,"ASL TERRITORIALE",$B109,"ATS RESIDENZA",F$1,"Assegnazione",$A109)/GETPIVOTDATA("Somma di Valore totale",'PVT REND CONSUMO'!$A$3,"ASL TERRITORIALE",$B109,"Assegnazione",$A109),0)</f>
        <v>0</v>
      </c>
      <c r="G109" s="212">
        <f>IFERROR($D109*+GETPIVOTDATA("Somma di Valore totale",'PVT REND CONSUMO'!$A$3,"ASL TERRITORIALE",$B109,"ATS RESIDENZA",G$1,"Assegnazione",$A109)/GETPIVOTDATA("Somma di Valore totale",'PVT REND CONSUMO'!$A$3,"ASL TERRITORIALE",$B109,"Assegnazione",$A109),0)</f>
        <v>0</v>
      </c>
      <c r="H109" s="212">
        <f>IFERROR($D109*+GETPIVOTDATA("Somma di Valore totale",'PVT REND CONSUMO'!$A$3,"ASL TERRITORIALE",$B109,"ATS RESIDENZA",H$1,"Assegnazione",$A109)/GETPIVOTDATA("Somma di Valore totale",'PVT REND CONSUMO'!$A$3,"ASL TERRITORIALE",$B109,"Assegnazione",$A109),0)</f>
        <v>0</v>
      </c>
      <c r="I109" s="212">
        <f>IFERROR($D109*+GETPIVOTDATA("Somma di Valore totale",'PVT REND CONSUMO'!$A$3,"ASL TERRITORIALE",$B109,"ATS RESIDENZA",I$1,"Assegnazione",$A109)/GETPIVOTDATA("Somma di Valore totale",'PVT REND CONSUMO'!$A$3,"ASL TERRITORIALE",$B109,"Assegnazione",$A109),0)</f>
        <v>0</v>
      </c>
      <c r="J109" s="212">
        <f>IFERROR($D109*+GETPIVOTDATA("Somma di Valore totale",'PVT REND CONSUMO'!$A$3,"ASL TERRITORIALE",$B109,"ATS RESIDENZA",J$1,"Assegnazione",$A109)/GETPIVOTDATA("Somma di Valore totale",'PVT REND CONSUMO'!$A$3,"ASL TERRITORIALE",$B109,"Assegnazione",$A109),0)</f>
        <v>0</v>
      </c>
      <c r="K109" s="212">
        <f>IFERROR($D109*+GETPIVOTDATA("Somma di Valore totale",'PVT REND CONSUMO'!$A$3,"ASL TERRITORIALE",$B109,"ATS RESIDENZA",K$1,"Assegnazione",$A109)/GETPIVOTDATA("Somma di Valore totale",'PVT REND CONSUMO'!$A$3,"ASL TERRITORIALE",$B109,"Assegnazione",$A109),0)</f>
        <v>0</v>
      </c>
      <c r="L109" s="212">
        <f>IFERROR($D109*+GETPIVOTDATA("Somma di Valore totale",'PVT REND CONSUMO'!$A$3,"ASL TERRITORIALE",$B109,"ATS RESIDENZA",L$1,"Assegnazione",$A109)/GETPIVOTDATA("Somma di Valore totale",'PVT REND CONSUMO'!$A$3,"ASL TERRITORIALE",$B109,"Assegnazione",$A109),0)</f>
        <v>0</v>
      </c>
      <c r="M109" s="220" t="e">
        <f t="shared" si="11"/>
        <v>#REF!</v>
      </c>
      <c r="N109" s="96">
        <f t="shared" si="16"/>
        <v>0</v>
      </c>
      <c r="O109" s="96">
        <f t="shared" si="17"/>
        <v>0</v>
      </c>
      <c r="P109" s="229" t="e">
        <f t="shared" si="18"/>
        <v>#REF!</v>
      </c>
      <c r="Q109" s="229">
        <f t="shared" si="15"/>
        <v>0</v>
      </c>
    </row>
    <row r="110" spans="1:17" ht="15.75" x14ac:dyDescent="0.25">
      <c r="A110" s="214" t="s">
        <v>40</v>
      </c>
      <c r="B110" s="210" t="s">
        <v>14</v>
      </c>
      <c r="C110" s="213" t="s">
        <v>13</v>
      </c>
      <c r="D110" s="208" t="e">
        <f>+#REF!</f>
        <v>#REF!</v>
      </c>
      <c r="E110" s="212">
        <f>IFERROR($D110*+GETPIVOTDATA("Somma di Valore totale",'PVT REND CONSUMO'!$A$3,"ASL TERRITORIALE",$B110,"ATS RESIDENZA",E$1,"Assegnazione",$A110)/GETPIVOTDATA("Somma di Valore totale",'PVT REND CONSUMO'!$A$3,"ASL TERRITORIALE",$B110,"Assegnazione",$A110),0)</f>
        <v>0</v>
      </c>
      <c r="F110" s="212">
        <f>IFERROR($D110*+GETPIVOTDATA("Somma di Valore totale",'PVT REND CONSUMO'!$A$3,"ASL TERRITORIALE",$B110,"ATS RESIDENZA",F$1,"Assegnazione",$A110)/GETPIVOTDATA("Somma di Valore totale",'PVT REND CONSUMO'!$A$3,"ASL TERRITORIALE",$B110,"Assegnazione",$A110),0)</f>
        <v>0</v>
      </c>
      <c r="G110" s="212">
        <f>IFERROR($D110*+GETPIVOTDATA("Somma di Valore totale",'PVT REND CONSUMO'!$A$3,"ASL TERRITORIALE",$B110,"ATS RESIDENZA",G$1,"Assegnazione",$A110)/GETPIVOTDATA("Somma di Valore totale",'PVT REND CONSUMO'!$A$3,"ASL TERRITORIALE",$B110,"Assegnazione",$A110),0)</f>
        <v>0</v>
      </c>
      <c r="H110" s="212">
        <f>IFERROR($D110*+GETPIVOTDATA("Somma di Valore totale",'PVT REND CONSUMO'!$A$3,"ASL TERRITORIALE",$B110,"ATS RESIDENZA",H$1,"Assegnazione",$A110)/GETPIVOTDATA("Somma di Valore totale",'PVT REND CONSUMO'!$A$3,"ASL TERRITORIALE",$B110,"Assegnazione",$A110),0)</f>
        <v>0</v>
      </c>
      <c r="I110" s="212">
        <f>IFERROR($D110*+GETPIVOTDATA("Somma di Valore totale",'PVT REND CONSUMO'!$A$3,"ASL TERRITORIALE",$B110,"ATS RESIDENZA",I$1,"Assegnazione",$A110)/GETPIVOTDATA("Somma di Valore totale",'PVT REND CONSUMO'!$A$3,"ASL TERRITORIALE",$B110,"Assegnazione",$A110),0)</f>
        <v>0</v>
      </c>
      <c r="J110" s="212">
        <f>IFERROR($D110*+GETPIVOTDATA("Somma di Valore totale",'PVT REND CONSUMO'!$A$3,"ASL TERRITORIALE",$B110,"ATS RESIDENZA",J$1,"Assegnazione",$A110)/GETPIVOTDATA("Somma di Valore totale",'PVT REND CONSUMO'!$A$3,"ASL TERRITORIALE",$B110,"Assegnazione",$A110),0)</f>
        <v>0</v>
      </c>
      <c r="K110" s="212">
        <f>IFERROR($D110*+GETPIVOTDATA("Somma di Valore totale",'PVT REND CONSUMO'!$A$3,"ASL TERRITORIALE",$B110,"ATS RESIDENZA",K$1,"Assegnazione",$A110)/GETPIVOTDATA("Somma di Valore totale",'PVT REND CONSUMO'!$A$3,"ASL TERRITORIALE",$B110,"Assegnazione",$A110),0)</f>
        <v>0</v>
      </c>
      <c r="L110" s="212">
        <f>IFERROR($D110*+GETPIVOTDATA("Somma di Valore totale",'PVT REND CONSUMO'!$A$3,"ASL TERRITORIALE",$B110,"ATS RESIDENZA",L$1,"Assegnazione",$A110)/GETPIVOTDATA("Somma di Valore totale",'PVT REND CONSUMO'!$A$3,"ASL TERRITORIALE",$B110,"Assegnazione",$A110),0)</f>
        <v>0</v>
      </c>
      <c r="M110" s="220" t="e">
        <f t="shared" si="11"/>
        <v>#REF!</v>
      </c>
      <c r="N110" s="96">
        <f t="shared" si="16"/>
        <v>0</v>
      </c>
      <c r="O110" s="96">
        <f t="shared" si="17"/>
        <v>0</v>
      </c>
      <c r="P110" s="229" t="e">
        <f t="shared" si="18"/>
        <v>#REF!</v>
      </c>
      <c r="Q110" s="229">
        <f t="shared" si="15"/>
        <v>0</v>
      </c>
    </row>
    <row r="111" spans="1:17" ht="15.75" x14ac:dyDescent="0.25">
      <c r="A111" s="214" t="s">
        <v>40</v>
      </c>
      <c r="B111" s="210" t="s">
        <v>12</v>
      </c>
      <c r="C111" s="213" t="s">
        <v>11</v>
      </c>
      <c r="D111" s="208" t="e">
        <f>+#REF!</f>
        <v>#REF!</v>
      </c>
      <c r="E111" s="212">
        <f>IFERROR($D111*+GETPIVOTDATA("Somma di Valore totale",'PVT REND CONSUMO'!$A$3,"ASL TERRITORIALE",$B111,"ATS RESIDENZA",E$1,"Assegnazione",$A111)/GETPIVOTDATA("Somma di Valore totale",'PVT REND CONSUMO'!$A$3,"ASL TERRITORIALE",$B111,"Assegnazione",$A111),0)</f>
        <v>0</v>
      </c>
      <c r="F111" s="212">
        <f>IFERROR($D111*+GETPIVOTDATA("Somma di Valore totale",'PVT REND CONSUMO'!$A$3,"ASL TERRITORIALE",$B111,"ATS RESIDENZA",F$1,"Assegnazione",$A111)/GETPIVOTDATA("Somma di Valore totale",'PVT REND CONSUMO'!$A$3,"ASL TERRITORIALE",$B111,"Assegnazione",$A111),0)</f>
        <v>0</v>
      </c>
      <c r="G111" s="212">
        <f>IFERROR($D111*+GETPIVOTDATA("Somma di Valore totale",'PVT REND CONSUMO'!$A$3,"ASL TERRITORIALE",$B111,"ATS RESIDENZA",G$1,"Assegnazione",$A111)/GETPIVOTDATA("Somma di Valore totale",'PVT REND CONSUMO'!$A$3,"ASL TERRITORIALE",$B111,"Assegnazione",$A111),0)</f>
        <v>0</v>
      </c>
      <c r="H111" s="212">
        <f>IFERROR($D111*+GETPIVOTDATA("Somma di Valore totale",'PVT REND CONSUMO'!$A$3,"ASL TERRITORIALE",$B111,"ATS RESIDENZA",H$1,"Assegnazione",$A111)/GETPIVOTDATA("Somma di Valore totale",'PVT REND CONSUMO'!$A$3,"ASL TERRITORIALE",$B111,"Assegnazione",$A111),0)</f>
        <v>0</v>
      </c>
      <c r="I111" s="212">
        <f>IFERROR($D111*+GETPIVOTDATA("Somma di Valore totale",'PVT REND CONSUMO'!$A$3,"ASL TERRITORIALE",$B111,"ATS RESIDENZA",I$1,"Assegnazione",$A111)/GETPIVOTDATA("Somma di Valore totale",'PVT REND CONSUMO'!$A$3,"ASL TERRITORIALE",$B111,"Assegnazione",$A111),0)</f>
        <v>0</v>
      </c>
      <c r="J111" s="212">
        <f>IFERROR($D111*+GETPIVOTDATA("Somma di Valore totale",'PVT REND CONSUMO'!$A$3,"ASL TERRITORIALE",$B111,"ATS RESIDENZA",J$1,"Assegnazione",$A111)/GETPIVOTDATA("Somma di Valore totale",'PVT REND CONSUMO'!$A$3,"ASL TERRITORIALE",$B111,"Assegnazione",$A111),0)</f>
        <v>0</v>
      </c>
      <c r="K111" s="212">
        <f>IFERROR($D111*+GETPIVOTDATA("Somma di Valore totale",'PVT REND CONSUMO'!$A$3,"ASL TERRITORIALE",$B111,"ATS RESIDENZA",K$1,"Assegnazione",$A111)/GETPIVOTDATA("Somma di Valore totale",'PVT REND CONSUMO'!$A$3,"ASL TERRITORIALE",$B111,"Assegnazione",$A111),0)</f>
        <v>0</v>
      </c>
      <c r="L111" s="212">
        <f>IFERROR($D111*+GETPIVOTDATA("Somma di Valore totale",'PVT REND CONSUMO'!$A$3,"ASL TERRITORIALE",$B111,"ATS RESIDENZA",L$1,"Assegnazione",$A111)/GETPIVOTDATA("Somma di Valore totale",'PVT REND CONSUMO'!$A$3,"ASL TERRITORIALE",$B111,"Assegnazione",$A111),0)</f>
        <v>0</v>
      </c>
      <c r="M111" s="220" t="e">
        <f t="shared" si="11"/>
        <v>#REF!</v>
      </c>
      <c r="N111" s="96">
        <f t="shared" si="16"/>
        <v>0</v>
      </c>
      <c r="O111" s="96">
        <f t="shared" si="17"/>
        <v>0</v>
      </c>
      <c r="P111" s="229" t="e">
        <f t="shared" si="18"/>
        <v>#REF!</v>
      </c>
      <c r="Q111" s="229">
        <f t="shared" si="15"/>
        <v>0</v>
      </c>
    </row>
    <row r="112" spans="1:17" ht="15.75" x14ac:dyDescent="0.25">
      <c r="A112" s="214" t="s">
        <v>40</v>
      </c>
      <c r="B112" s="210" t="s">
        <v>10</v>
      </c>
      <c r="C112" s="213" t="s">
        <v>9</v>
      </c>
      <c r="D112" s="208" t="e">
        <f>+#REF!</f>
        <v>#REF!</v>
      </c>
      <c r="E112" s="212">
        <f>IFERROR($D112*+GETPIVOTDATA("Somma di Valore totale",'PVT REND CONSUMO'!$A$3,"ASL TERRITORIALE",$B112,"ATS RESIDENZA",E$1,"Assegnazione",$A112)/GETPIVOTDATA("Somma di Valore totale",'PVT REND CONSUMO'!$A$3,"ASL TERRITORIALE",$B112,"Assegnazione",$A112),0)</f>
        <v>0</v>
      </c>
      <c r="F112" s="212">
        <f>IFERROR($D112*+GETPIVOTDATA("Somma di Valore totale",'PVT REND CONSUMO'!$A$3,"ASL TERRITORIALE",$B112,"ATS RESIDENZA",F$1,"Assegnazione",$A112)/GETPIVOTDATA("Somma di Valore totale",'PVT REND CONSUMO'!$A$3,"ASL TERRITORIALE",$B112,"Assegnazione",$A112),0)</f>
        <v>0</v>
      </c>
      <c r="G112" s="212">
        <f>IFERROR($D112*+GETPIVOTDATA("Somma di Valore totale",'PVT REND CONSUMO'!$A$3,"ASL TERRITORIALE",$B112,"ATS RESIDENZA",G$1,"Assegnazione",$A112)/GETPIVOTDATA("Somma di Valore totale",'PVT REND CONSUMO'!$A$3,"ASL TERRITORIALE",$B112,"Assegnazione",$A112),0)</f>
        <v>0</v>
      </c>
      <c r="H112" s="212">
        <f>IFERROR($D112*+GETPIVOTDATA("Somma di Valore totale",'PVT REND CONSUMO'!$A$3,"ASL TERRITORIALE",$B112,"ATS RESIDENZA",H$1,"Assegnazione",$A112)/GETPIVOTDATA("Somma di Valore totale",'PVT REND CONSUMO'!$A$3,"ASL TERRITORIALE",$B112,"Assegnazione",$A112),0)</f>
        <v>0</v>
      </c>
      <c r="I112" s="212">
        <f>IFERROR($D112*+GETPIVOTDATA("Somma di Valore totale",'PVT REND CONSUMO'!$A$3,"ASL TERRITORIALE",$B112,"ATS RESIDENZA",I$1,"Assegnazione",$A112)/GETPIVOTDATA("Somma di Valore totale",'PVT REND CONSUMO'!$A$3,"ASL TERRITORIALE",$B112,"Assegnazione",$A112),0)</f>
        <v>0</v>
      </c>
      <c r="J112" s="212">
        <f>IFERROR($D112*+GETPIVOTDATA("Somma di Valore totale",'PVT REND CONSUMO'!$A$3,"ASL TERRITORIALE",$B112,"ATS RESIDENZA",J$1,"Assegnazione",$A112)/GETPIVOTDATA("Somma di Valore totale",'PVT REND CONSUMO'!$A$3,"ASL TERRITORIALE",$B112,"Assegnazione",$A112),0)</f>
        <v>0</v>
      </c>
      <c r="K112" s="212">
        <f>IFERROR($D112*+GETPIVOTDATA("Somma di Valore totale",'PVT REND CONSUMO'!$A$3,"ASL TERRITORIALE",$B112,"ATS RESIDENZA",K$1,"Assegnazione",$A112)/GETPIVOTDATA("Somma di Valore totale",'PVT REND CONSUMO'!$A$3,"ASL TERRITORIALE",$B112,"Assegnazione",$A112),0)</f>
        <v>0</v>
      </c>
      <c r="L112" s="212">
        <f>IFERROR($D112*+GETPIVOTDATA("Somma di Valore totale",'PVT REND CONSUMO'!$A$3,"ASL TERRITORIALE",$B112,"ATS RESIDENZA",L$1,"Assegnazione",$A112)/GETPIVOTDATA("Somma di Valore totale",'PVT REND CONSUMO'!$A$3,"ASL TERRITORIALE",$B112,"Assegnazione",$A112),0)</f>
        <v>0</v>
      </c>
      <c r="M112" s="220" t="e">
        <f t="shared" si="11"/>
        <v>#REF!</v>
      </c>
      <c r="N112" s="96">
        <f t="shared" si="16"/>
        <v>0</v>
      </c>
      <c r="O112" s="96">
        <f t="shared" si="17"/>
        <v>0</v>
      </c>
      <c r="P112" s="229" t="e">
        <f t="shared" si="18"/>
        <v>#REF!</v>
      </c>
      <c r="Q112" s="229">
        <f t="shared" si="15"/>
        <v>0</v>
      </c>
    </row>
    <row r="113" spans="1:17" ht="15.75" x14ac:dyDescent="0.25">
      <c r="A113" s="214" t="s">
        <v>40</v>
      </c>
      <c r="B113" s="210" t="s">
        <v>8</v>
      </c>
      <c r="C113" s="213" t="s">
        <v>7</v>
      </c>
      <c r="D113" s="208" t="e">
        <f>+#REF!</f>
        <v>#REF!</v>
      </c>
      <c r="E113" s="212">
        <f>IFERROR($D113*+GETPIVOTDATA("Somma di Valore totale",'PVT REND CONSUMO'!$A$3,"ASL TERRITORIALE",$B113,"ATS RESIDENZA",E$1,"Assegnazione",$A113)/GETPIVOTDATA("Somma di Valore totale",'PVT REND CONSUMO'!$A$3,"ASL TERRITORIALE",$B113,"Assegnazione",$A113),0)</f>
        <v>0</v>
      </c>
      <c r="F113" s="212">
        <f>IFERROR($D113*+GETPIVOTDATA("Somma di Valore totale",'PVT REND CONSUMO'!$A$3,"ASL TERRITORIALE",$B113,"ATS RESIDENZA",F$1,"Assegnazione",$A113)/GETPIVOTDATA("Somma di Valore totale",'PVT REND CONSUMO'!$A$3,"ASL TERRITORIALE",$B113,"Assegnazione",$A113),0)</f>
        <v>0</v>
      </c>
      <c r="G113" s="212">
        <f>IFERROR($D113*+GETPIVOTDATA("Somma di Valore totale",'PVT REND CONSUMO'!$A$3,"ASL TERRITORIALE",$B113,"ATS RESIDENZA",G$1,"Assegnazione",$A113)/GETPIVOTDATA("Somma di Valore totale",'PVT REND CONSUMO'!$A$3,"ASL TERRITORIALE",$B113,"Assegnazione",$A113),0)</f>
        <v>0</v>
      </c>
      <c r="H113" s="212">
        <f>IFERROR($D113*+GETPIVOTDATA("Somma di Valore totale",'PVT REND CONSUMO'!$A$3,"ASL TERRITORIALE",$B113,"ATS RESIDENZA",H$1,"Assegnazione",$A113)/GETPIVOTDATA("Somma di Valore totale",'PVT REND CONSUMO'!$A$3,"ASL TERRITORIALE",$B113,"Assegnazione",$A113),0)</f>
        <v>0</v>
      </c>
      <c r="I113" s="212">
        <f>IFERROR($D113*+GETPIVOTDATA("Somma di Valore totale",'PVT REND CONSUMO'!$A$3,"ASL TERRITORIALE",$B113,"ATS RESIDENZA",I$1,"Assegnazione",$A113)/GETPIVOTDATA("Somma di Valore totale",'PVT REND CONSUMO'!$A$3,"ASL TERRITORIALE",$B113,"Assegnazione",$A113),0)</f>
        <v>0</v>
      </c>
      <c r="J113" s="212">
        <f>IFERROR($D113*+GETPIVOTDATA("Somma di Valore totale",'PVT REND CONSUMO'!$A$3,"ASL TERRITORIALE",$B113,"ATS RESIDENZA",J$1,"Assegnazione",$A113)/GETPIVOTDATA("Somma di Valore totale",'PVT REND CONSUMO'!$A$3,"ASL TERRITORIALE",$B113,"Assegnazione",$A113),0)</f>
        <v>0</v>
      </c>
      <c r="K113" s="212">
        <f>IFERROR($D113*+GETPIVOTDATA("Somma di Valore totale",'PVT REND CONSUMO'!$A$3,"ASL TERRITORIALE",$B113,"ATS RESIDENZA",K$1,"Assegnazione",$A113)/GETPIVOTDATA("Somma di Valore totale",'PVT REND CONSUMO'!$A$3,"ASL TERRITORIALE",$B113,"Assegnazione",$A113),0)</f>
        <v>0</v>
      </c>
      <c r="L113" s="212">
        <f>IFERROR($D113*+GETPIVOTDATA("Somma di Valore totale",'PVT REND CONSUMO'!$A$3,"ASL TERRITORIALE",$B113,"ATS RESIDENZA",L$1,"Assegnazione",$A113)/GETPIVOTDATA("Somma di Valore totale",'PVT REND CONSUMO'!$A$3,"ASL TERRITORIALE",$B113,"Assegnazione",$A113),0)</f>
        <v>0</v>
      </c>
      <c r="M113" s="220" t="e">
        <f t="shared" si="11"/>
        <v>#REF!</v>
      </c>
      <c r="N113" s="96">
        <f t="shared" si="16"/>
        <v>0</v>
      </c>
      <c r="O113" s="96">
        <f t="shared" si="17"/>
        <v>0</v>
      </c>
      <c r="P113" s="229" t="e">
        <f t="shared" si="18"/>
        <v>#REF!</v>
      </c>
      <c r="Q113" s="229">
        <f t="shared" si="15"/>
        <v>0</v>
      </c>
    </row>
    <row r="114" spans="1:17" ht="30" x14ac:dyDescent="0.25">
      <c r="A114" s="108" t="s">
        <v>37</v>
      </c>
      <c r="B114" s="200" t="s">
        <v>22</v>
      </c>
      <c r="C114" s="202" t="s">
        <v>21</v>
      </c>
      <c r="D114" s="208" t="e">
        <f>+#REF!</f>
        <v>#REF!</v>
      </c>
      <c r="E114" s="201">
        <f>IFERROR($D114*+GETPIVOTDATA("Somma di Valore totale",'PVT REND CONSUMO'!$A$3,"ASL TERRITORIALE",$B114,"ATS RESIDENZA",E$1,"Assegnazione",$A114)/GETPIVOTDATA("Somma di Valore totale",'PVT REND CONSUMO'!$A$3,"ASL TERRITORIALE",$B114,"Assegnazione",$A114),0)</f>
        <v>0</v>
      </c>
      <c r="F114" s="201">
        <f>IFERROR($D114*+GETPIVOTDATA("Somma di Valore totale",'PVT REND CONSUMO'!$A$3,"ASL TERRITORIALE",$B114,"ATS RESIDENZA",F$1,"Assegnazione",$A114)/GETPIVOTDATA("Somma di Valore totale",'PVT REND CONSUMO'!$A$3,"ASL TERRITORIALE",$B114,"Assegnazione",$A114),0)</f>
        <v>0</v>
      </c>
      <c r="G114" s="201">
        <f>IFERROR($D114*+GETPIVOTDATA("Somma di Valore totale",'PVT REND CONSUMO'!$A$3,"ASL TERRITORIALE",$B114,"ATS RESIDENZA",G$1,"Assegnazione",$A114)/GETPIVOTDATA("Somma di Valore totale",'PVT REND CONSUMO'!$A$3,"ASL TERRITORIALE",$B114,"Assegnazione",$A114),0)</f>
        <v>0</v>
      </c>
      <c r="H114" s="201">
        <f>IFERROR($D114*+GETPIVOTDATA("Somma di Valore totale",'PVT REND CONSUMO'!$A$3,"ASL TERRITORIALE",$B114,"ATS RESIDENZA",H$1,"Assegnazione",$A114)/GETPIVOTDATA("Somma di Valore totale",'PVT REND CONSUMO'!$A$3,"ASL TERRITORIALE",$B114,"Assegnazione",$A114),0)</f>
        <v>0</v>
      </c>
      <c r="I114" s="201">
        <f>IFERROR($D114*+GETPIVOTDATA("Somma di Valore totale",'PVT REND CONSUMO'!$A$3,"ASL TERRITORIALE",$B114,"ATS RESIDENZA",I$1,"Assegnazione",$A114)/GETPIVOTDATA("Somma di Valore totale",'PVT REND CONSUMO'!$A$3,"ASL TERRITORIALE",$B114,"Assegnazione",$A114),0)</f>
        <v>0</v>
      </c>
      <c r="J114" s="201">
        <f>IFERROR($D114*+GETPIVOTDATA("Somma di Valore totale",'PVT REND CONSUMO'!$A$3,"ASL TERRITORIALE",$B114,"ATS RESIDENZA",J$1,"Assegnazione",$A114)/GETPIVOTDATA("Somma di Valore totale",'PVT REND CONSUMO'!$A$3,"ASL TERRITORIALE",$B114,"Assegnazione",$A114),0)</f>
        <v>0</v>
      </c>
      <c r="K114" s="201">
        <f>IFERROR($D114*+GETPIVOTDATA("Somma di Valore totale",'PVT REND CONSUMO'!$A$3,"ASL TERRITORIALE",$B114,"ATS RESIDENZA",K$1,"Assegnazione",$A114)/GETPIVOTDATA("Somma di Valore totale",'PVT REND CONSUMO'!$A$3,"ASL TERRITORIALE",$B114,"Assegnazione",$A114),0)</f>
        <v>0</v>
      </c>
      <c r="L114" s="201">
        <f>IFERROR($D114*+GETPIVOTDATA("Somma di Valore totale",'PVT REND CONSUMO'!$A$3,"ASL TERRITORIALE",$B114,"ATS RESIDENZA",L$1,"Assegnazione",$A114)/GETPIVOTDATA("Somma di Valore totale",'PVT REND CONSUMO'!$A$3,"ASL TERRITORIALE",$B114,"Assegnazione",$A114),0)</f>
        <v>0</v>
      </c>
      <c r="M114" s="220" t="e">
        <f t="shared" si="11"/>
        <v>#REF!</v>
      </c>
      <c r="N114" s="96">
        <f t="shared" si="16"/>
        <v>0</v>
      </c>
      <c r="O114" s="96">
        <f t="shared" si="17"/>
        <v>0</v>
      </c>
      <c r="P114" s="229" t="e">
        <f t="shared" si="18"/>
        <v>#REF!</v>
      </c>
      <c r="Q114" s="229">
        <f t="shared" si="15"/>
        <v>0</v>
      </c>
    </row>
    <row r="115" spans="1:17" x14ac:dyDescent="0.25">
      <c r="A115" s="108" t="s">
        <v>37</v>
      </c>
      <c r="B115" s="200" t="s">
        <v>20</v>
      </c>
      <c r="C115" s="203" t="s">
        <v>19</v>
      </c>
      <c r="D115" s="208" t="e">
        <f>+#REF!</f>
        <v>#REF!</v>
      </c>
      <c r="E115" s="201">
        <f>IFERROR($D115*+GETPIVOTDATA("Somma di Valore totale",'PVT REND CONSUMO'!$A$3,"ASL TERRITORIALE",$B115,"ATS RESIDENZA",E$1,"Assegnazione",$A115)/GETPIVOTDATA("Somma di Valore totale",'PVT REND CONSUMO'!$A$3,"ASL TERRITORIALE",$B115,"Assegnazione",$A115),0)</f>
        <v>0</v>
      </c>
      <c r="F115" s="201">
        <f>IFERROR($D115*+GETPIVOTDATA("Somma di Valore totale",'PVT REND CONSUMO'!$A$3,"ASL TERRITORIALE",$B115,"ATS RESIDENZA",F$1,"Assegnazione",$A115)/GETPIVOTDATA("Somma di Valore totale",'PVT REND CONSUMO'!$A$3,"ASL TERRITORIALE",$B115,"Assegnazione",$A115),0)</f>
        <v>0</v>
      </c>
      <c r="G115" s="201">
        <f>IFERROR($D115*+GETPIVOTDATA("Somma di Valore totale",'PVT REND CONSUMO'!$A$3,"ASL TERRITORIALE",$B115,"ATS RESIDENZA",G$1,"Assegnazione",$A115)/GETPIVOTDATA("Somma di Valore totale",'PVT REND CONSUMO'!$A$3,"ASL TERRITORIALE",$B115,"Assegnazione",$A115),0)</f>
        <v>0</v>
      </c>
      <c r="H115" s="201">
        <f>IFERROR($D115*+GETPIVOTDATA("Somma di Valore totale",'PVT REND CONSUMO'!$A$3,"ASL TERRITORIALE",$B115,"ATS RESIDENZA",H$1,"Assegnazione",$A115)/GETPIVOTDATA("Somma di Valore totale",'PVT REND CONSUMO'!$A$3,"ASL TERRITORIALE",$B115,"Assegnazione",$A115),0)</f>
        <v>0</v>
      </c>
      <c r="I115" s="201">
        <f>IFERROR($D115*+GETPIVOTDATA("Somma di Valore totale",'PVT REND CONSUMO'!$A$3,"ASL TERRITORIALE",$B115,"ATS RESIDENZA",I$1,"Assegnazione",$A115)/GETPIVOTDATA("Somma di Valore totale",'PVT REND CONSUMO'!$A$3,"ASL TERRITORIALE",$B115,"Assegnazione",$A115),0)</f>
        <v>0</v>
      </c>
      <c r="J115" s="201">
        <f>IFERROR($D115*+GETPIVOTDATA("Somma di Valore totale",'PVT REND CONSUMO'!$A$3,"ASL TERRITORIALE",$B115,"ATS RESIDENZA",J$1,"Assegnazione",$A115)/GETPIVOTDATA("Somma di Valore totale",'PVT REND CONSUMO'!$A$3,"ASL TERRITORIALE",$B115,"Assegnazione",$A115),0)</f>
        <v>0</v>
      </c>
      <c r="K115" s="201">
        <f>IFERROR($D115*+GETPIVOTDATA("Somma di Valore totale",'PVT REND CONSUMO'!$A$3,"ASL TERRITORIALE",$B115,"ATS RESIDENZA",K$1,"Assegnazione",$A115)/GETPIVOTDATA("Somma di Valore totale",'PVT REND CONSUMO'!$A$3,"ASL TERRITORIALE",$B115,"Assegnazione",$A115),0)</f>
        <v>0</v>
      </c>
      <c r="L115" s="201">
        <f>IFERROR($D115*+GETPIVOTDATA("Somma di Valore totale",'PVT REND CONSUMO'!$A$3,"ASL TERRITORIALE",$B115,"ATS RESIDENZA",L$1,"Assegnazione",$A115)/GETPIVOTDATA("Somma di Valore totale",'PVT REND CONSUMO'!$A$3,"ASL TERRITORIALE",$B115,"Assegnazione",$A115),0)</f>
        <v>0</v>
      </c>
      <c r="M115" s="220" t="e">
        <f t="shared" si="11"/>
        <v>#REF!</v>
      </c>
      <c r="N115" s="96">
        <f t="shared" si="16"/>
        <v>0</v>
      </c>
      <c r="O115" s="96">
        <f t="shared" si="17"/>
        <v>0</v>
      </c>
      <c r="P115" s="229" t="e">
        <f t="shared" si="18"/>
        <v>#REF!</v>
      </c>
      <c r="Q115" s="229">
        <f t="shared" si="15"/>
        <v>0</v>
      </c>
    </row>
    <row r="116" spans="1:17" x14ac:dyDescent="0.25">
      <c r="A116" s="108" t="s">
        <v>37</v>
      </c>
      <c r="B116" s="200" t="s">
        <v>18</v>
      </c>
      <c r="C116" s="203" t="s">
        <v>17</v>
      </c>
      <c r="D116" s="208" t="e">
        <f>+#REF!</f>
        <v>#REF!</v>
      </c>
      <c r="E116" s="201">
        <f>IFERROR($D116*+GETPIVOTDATA("Somma di Valore totale",'PVT REND CONSUMO'!$A$3,"ASL TERRITORIALE",$B116,"ATS RESIDENZA",E$1,"Assegnazione",$A116)/GETPIVOTDATA("Somma di Valore totale",'PVT REND CONSUMO'!$A$3,"ASL TERRITORIALE",$B116,"Assegnazione",$A116),0)</f>
        <v>0</v>
      </c>
      <c r="F116" s="201">
        <f>IFERROR($D116*+GETPIVOTDATA("Somma di Valore totale",'PVT REND CONSUMO'!$A$3,"ASL TERRITORIALE",$B116,"ATS RESIDENZA",F$1,"Assegnazione",$A116)/GETPIVOTDATA("Somma di Valore totale",'PVT REND CONSUMO'!$A$3,"ASL TERRITORIALE",$B116,"Assegnazione",$A116),0)</f>
        <v>0</v>
      </c>
      <c r="G116" s="201">
        <f>IFERROR($D116*+GETPIVOTDATA("Somma di Valore totale",'PVT REND CONSUMO'!$A$3,"ASL TERRITORIALE",$B116,"ATS RESIDENZA",G$1,"Assegnazione",$A116)/GETPIVOTDATA("Somma di Valore totale",'PVT REND CONSUMO'!$A$3,"ASL TERRITORIALE",$B116,"Assegnazione",$A116),0)</f>
        <v>0</v>
      </c>
      <c r="H116" s="201">
        <f>IFERROR($D116*+GETPIVOTDATA("Somma di Valore totale",'PVT REND CONSUMO'!$A$3,"ASL TERRITORIALE",$B116,"ATS RESIDENZA",H$1,"Assegnazione",$A116)/GETPIVOTDATA("Somma di Valore totale",'PVT REND CONSUMO'!$A$3,"ASL TERRITORIALE",$B116,"Assegnazione",$A116),0)</f>
        <v>0</v>
      </c>
      <c r="I116" s="201">
        <f>IFERROR($D116*+GETPIVOTDATA("Somma di Valore totale",'PVT REND CONSUMO'!$A$3,"ASL TERRITORIALE",$B116,"ATS RESIDENZA",I$1,"Assegnazione",$A116)/GETPIVOTDATA("Somma di Valore totale",'PVT REND CONSUMO'!$A$3,"ASL TERRITORIALE",$B116,"Assegnazione",$A116),0)</f>
        <v>0</v>
      </c>
      <c r="J116" s="201">
        <f>IFERROR($D116*+GETPIVOTDATA("Somma di Valore totale",'PVT REND CONSUMO'!$A$3,"ASL TERRITORIALE",$B116,"ATS RESIDENZA",J$1,"Assegnazione",$A116)/GETPIVOTDATA("Somma di Valore totale",'PVT REND CONSUMO'!$A$3,"ASL TERRITORIALE",$B116,"Assegnazione",$A116),0)</f>
        <v>0</v>
      </c>
      <c r="K116" s="201">
        <f>IFERROR($D116*+GETPIVOTDATA("Somma di Valore totale",'PVT REND CONSUMO'!$A$3,"ASL TERRITORIALE",$B116,"ATS RESIDENZA",K$1,"Assegnazione",$A116)/GETPIVOTDATA("Somma di Valore totale",'PVT REND CONSUMO'!$A$3,"ASL TERRITORIALE",$B116,"Assegnazione",$A116),0)</f>
        <v>0</v>
      </c>
      <c r="L116" s="201">
        <f>IFERROR($D116*+GETPIVOTDATA("Somma di Valore totale",'PVT REND CONSUMO'!$A$3,"ASL TERRITORIALE",$B116,"ATS RESIDENZA",L$1,"Assegnazione",$A116)/GETPIVOTDATA("Somma di Valore totale",'PVT REND CONSUMO'!$A$3,"ASL TERRITORIALE",$B116,"Assegnazione",$A116),0)</f>
        <v>0</v>
      </c>
      <c r="M116" s="220" t="e">
        <f t="shared" si="11"/>
        <v>#REF!</v>
      </c>
      <c r="N116" s="96">
        <f t="shared" si="16"/>
        <v>0</v>
      </c>
      <c r="O116" s="96">
        <f t="shared" si="17"/>
        <v>0</v>
      </c>
      <c r="P116" s="229" t="e">
        <f t="shared" si="18"/>
        <v>#REF!</v>
      </c>
      <c r="Q116" s="229">
        <f t="shared" si="15"/>
        <v>0</v>
      </c>
    </row>
    <row r="117" spans="1:17" x14ac:dyDescent="0.25">
      <c r="A117" s="108" t="s">
        <v>37</v>
      </c>
      <c r="B117" s="200" t="s">
        <v>16</v>
      </c>
      <c r="C117" s="203" t="s">
        <v>15</v>
      </c>
      <c r="D117" s="208" t="e">
        <f>+#REF!</f>
        <v>#REF!</v>
      </c>
      <c r="E117" s="201">
        <f>IFERROR($D117*+GETPIVOTDATA("Somma di Valore totale",'PVT REND CONSUMO'!$A$3,"ASL TERRITORIALE",$B117,"ATS RESIDENZA",E$1,"Assegnazione",$A117)/GETPIVOTDATA("Somma di Valore totale",'PVT REND CONSUMO'!$A$3,"ASL TERRITORIALE",$B117,"Assegnazione",$A117),0)</f>
        <v>0</v>
      </c>
      <c r="F117" s="201">
        <f>IFERROR($D117*+GETPIVOTDATA("Somma di Valore totale",'PVT REND CONSUMO'!$A$3,"ASL TERRITORIALE",$B117,"ATS RESIDENZA",F$1,"Assegnazione",$A117)/GETPIVOTDATA("Somma di Valore totale",'PVT REND CONSUMO'!$A$3,"ASL TERRITORIALE",$B117,"Assegnazione",$A117),0)</f>
        <v>0</v>
      </c>
      <c r="G117" s="201">
        <f>IFERROR($D117*+GETPIVOTDATA("Somma di Valore totale",'PVT REND CONSUMO'!$A$3,"ASL TERRITORIALE",$B117,"ATS RESIDENZA",G$1,"Assegnazione",$A117)/GETPIVOTDATA("Somma di Valore totale",'PVT REND CONSUMO'!$A$3,"ASL TERRITORIALE",$B117,"Assegnazione",$A117),0)</f>
        <v>0</v>
      </c>
      <c r="H117" s="201">
        <f>IFERROR($D117*+GETPIVOTDATA("Somma di Valore totale",'PVT REND CONSUMO'!$A$3,"ASL TERRITORIALE",$B117,"ATS RESIDENZA",H$1,"Assegnazione",$A117)/GETPIVOTDATA("Somma di Valore totale",'PVT REND CONSUMO'!$A$3,"ASL TERRITORIALE",$B117,"Assegnazione",$A117),0)</f>
        <v>0</v>
      </c>
      <c r="I117" s="201">
        <f>IFERROR($D117*+GETPIVOTDATA("Somma di Valore totale",'PVT REND CONSUMO'!$A$3,"ASL TERRITORIALE",$B117,"ATS RESIDENZA",I$1,"Assegnazione",$A117)/GETPIVOTDATA("Somma di Valore totale",'PVT REND CONSUMO'!$A$3,"ASL TERRITORIALE",$B117,"Assegnazione",$A117),0)</f>
        <v>0</v>
      </c>
      <c r="J117" s="201">
        <f>IFERROR($D117*+GETPIVOTDATA("Somma di Valore totale",'PVT REND CONSUMO'!$A$3,"ASL TERRITORIALE",$B117,"ATS RESIDENZA",J$1,"Assegnazione",$A117)/GETPIVOTDATA("Somma di Valore totale",'PVT REND CONSUMO'!$A$3,"ASL TERRITORIALE",$B117,"Assegnazione",$A117),0)</f>
        <v>0</v>
      </c>
      <c r="K117" s="201">
        <f>IFERROR($D117*+GETPIVOTDATA("Somma di Valore totale",'PVT REND CONSUMO'!$A$3,"ASL TERRITORIALE",$B117,"ATS RESIDENZA",K$1,"Assegnazione",$A117)/GETPIVOTDATA("Somma di Valore totale",'PVT REND CONSUMO'!$A$3,"ASL TERRITORIALE",$B117,"Assegnazione",$A117),0)</f>
        <v>0</v>
      </c>
      <c r="L117" s="201">
        <f>IFERROR($D117*+GETPIVOTDATA("Somma di Valore totale",'PVT REND CONSUMO'!$A$3,"ASL TERRITORIALE",$B117,"ATS RESIDENZA",L$1,"Assegnazione",$A117)/GETPIVOTDATA("Somma di Valore totale",'PVT REND CONSUMO'!$A$3,"ASL TERRITORIALE",$B117,"Assegnazione",$A117),0)</f>
        <v>0</v>
      </c>
      <c r="M117" s="220" t="e">
        <f t="shared" si="11"/>
        <v>#REF!</v>
      </c>
      <c r="N117" s="96">
        <f t="shared" si="16"/>
        <v>0</v>
      </c>
      <c r="O117" s="96">
        <f t="shared" si="17"/>
        <v>0</v>
      </c>
      <c r="P117" s="229" t="e">
        <f t="shared" si="18"/>
        <v>#REF!</v>
      </c>
      <c r="Q117" s="229">
        <f t="shared" si="15"/>
        <v>0</v>
      </c>
    </row>
    <row r="118" spans="1:17" x14ac:dyDescent="0.25">
      <c r="A118" s="108" t="s">
        <v>37</v>
      </c>
      <c r="B118" s="200" t="s">
        <v>14</v>
      </c>
      <c r="C118" s="203" t="s">
        <v>13</v>
      </c>
      <c r="D118" s="208" t="e">
        <f>+#REF!</f>
        <v>#REF!</v>
      </c>
      <c r="E118" s="201">
        <f>IFERROR($D118*+GETPIVOTDATA("Somma di Valore totale",'PVT REND CONSUMO'!$A$3,"ASL TERRITORIALE",$B118,"ATS RESIDENZA",E$1,"Assegnazione",$A118)/GETPIVOTDATA("Somma di Valore totale",'PVT REND CONSUMO'!$A$3,"ASL TERRITORIALE",$B118,"Assegnazione",$A118),0)</f>
        <v>0</v>
      </c>
      <c r="F118" s="201">
        <f>IFERROR($D118*+GETPIVOTDATA("Somma di Valore totale",'PVT REND CONSUMO'!$A$3,"ASL TERRITORIALE",$B118,"ATS RESIDENZA",F$1,"Assegnazione",$A118)/GETPIVOTDATA("Somma di Valore totale",'PVT REND CONSUMO'!$A$3,"ASL TERRITORIALE",$B118,"Assegnazione",$A118),0)</f>
        <v>0</v>
      </c>
      <c r="G118" s="201">
        <f>IFERROR($D118*+GETPIVOTDATA("Somma di Valore totale",'PVT REND CONSUMO'!$A$3,"ASL TERRITORIALE",$B118,"ATS RESIDENZA",G$1,"Assegnazione",$A118)/GETPIVOTDATA("Somma di Valore totale",'PVT REND CONSUMO'!$A$3,"ASL TERRITORIALE",$B118,"Assegnazione",$A118),0)</f>
        <v>0</v>
      </c>
      <c r="H118" s="201">
        <f>IFERROR($D118*+GETPIVOTDATA("Somma di Valore totale",'PVT REND CONSUMO'!$A$3,"ASL TERRITORIALE",$B118,"ATS RESIDENZA",H$1,"Assegnazione",$A118)/GETPIVOTDATA("Somma di Valore totale",'PVT REND CONSUMO'!$A$3,"ASL TERRITORIALE",$B118,"Assegnazione",$A118),0)</f>
        <v>0</v>
      </c>
      <c r="I118" s="201">
        <f>IFERROR($D118*+GETPIVOTDATA("Somma di Valore totale",'PVT REND CONSUMO'!$A$3,"ASL TERRITORIALE",$B118,"ATS RESIDENZA",I$1,"Assegnazione",$A118)/GETPIVOTDATA("Somma di Valore totale",'PVT REND CONSUMO'!$A$3,"ASL TERRITORIALE",$B118,"Assegnazione",$A118),0)</f>
        <v>0</v>
      </c>
      <c r="J118" s="201">
        <f>IFERROR($D118*+GETPIVOTDATA("Somma di Valore totale",'PVT REND CONSUMO'!$A$3,"ASL TERRITORIALE",$B118,"ATS RESIDENZA",J$1,"Assegnazione",$A118)/GETPIVOTDATA("Somma di Valore totale",'PVT REND CONSUMO'!$A$3,"ASL TERRITORIALE",$B118,"Assegnazione",$A118),0)</f>
        <v>0</v>
      </c>
      <c r="K118" s="201">
        <f>IFERROR($D118*+GETPIVOTDATA("Somma di Valore totale",'PVT REND CONSUMO'!$A$3,"ASL TERRITORIALE",$B118,"ATS RESIDENZA",K$1,"Assegnazione",$A118)/GETPIVOTDATA("Somma di Valore totale",'PVT REND CONSUMO'!$A$3,"ASL TERRITORIALE",$B118,"Assegnazione",$A118),0)</f>
        <v>0</v>
      </c>
      <c r="L118" s="201">
        <f>IFERROR($D118*+GETPIVOTDATA("Somma di Valore totale",'PVT REND CONSUMO'!$A$3,"ASL TERRITORIALE",$B118,"ATS RESIDENZA",L$1,"Assegnazione",$A118)/GETPIVOTDATA("Somma di Valore totale",'PVT REND CONSUMO'!$A$3,"ASL TERRITORIALE",$B118,"Assegnazione",$A118),0)</f>
        <v>0</v>
      </c>
      <c r="M118" s="220" t="e">
        <f t="shared" si="11"/>
        <v>#REF!</v>
      </c>
      <c r="N118" s="96">
        <f t="shared" si="16"/>
        <v>0</v>
      </c>
      <c r="O118" s="96">
        <f t="shared" si="17"/>
        <v>0</v>
      </c>
      <c r="P118" s="229" t="e">
        <f t="shared" si="18"/>
        <v>#REF!</v>
      </c>
      <c r="Q118" s="229">
        <f t="shared" si="15"/>
        <v>0</v>
      </c>
    </row>
    <row r="119" spans="1:17" x14ac:dyDescent="0.25">
      <c r="A119" s="108" t="s">
        <v>37</v>
      </c>
      <c r="B119" s="200" t="s">
        <v>12</v>
      </c>
      <c r="C119" s="203" t="s">
        <v>11</v>
      </c>
      <c r="D119" s="208" t="e">
        <f>+#REF!</f>
        <v>#REF!</v>
      </c>
      <c r="E119" s="201">
        <f>IFERROR($D119*+GETPIVOTDATA("Somma di Valore totale",'PVT REND CONSUMO'!$A$3,"ASL TERRITORIALE",$B119,"ATS RESIDENZA",E$1,"Assegnazione",$A119)/GETPIVOTDATA("Somma di Valore totale",'PVT REND CONSUMO'!$A$3,"ASL TERRITORIALE",$B119,"Assegnazione",$A119),0)</f>
        <v>0</v>
      </c>
      <c r="F119" s="201">
        <f>IFERROR($D119*+GETPIVOTDATA("Somma di Valore totale",'PVT REND CONSUMO'!$A$3,"ASL TERRITORIALE",$B119,"ATS RESIDENZA",F$1,"Assegnazione",$A119)/GETPIVOTDATA("Somma di Valore totale",'PVT REND CONSUMO'!$A$3,"ASL TERRITORIALE",$B119,"Assegnazione",$A119),0)</f>
        <v>0</v>
      </c>
      <c r="G119" s="201">
        <f>IFERROR($D119*+GETPIVOTDATA("Somma di Valore totale",'PVT REND CONSUMO'!$A$3,"ASL TERRITORIALE",$B119,"ATS RESIDENZA",G$1,"Assegnazione",$A119)/GETPIVOTDATA("Somma di Valore totale",'PVT REND CONSUMO'!$A$3,"ASL TERRITORIALE",$B119,"Assegnazione",$A119),0)</f>
        <v>0</v>
      </c>
      <c r="H119" s="201">
        <f>IFERROR($D119*+GETPIVOTDATA("Somma di Valore totale",'PVT REND CONSUMO'!$A$3,"ASL TERRITORIALE",$B119,"ATS RESIDENZA",H$1,"Assegnazione",$A119)/GETPIVOTDATA("Somma di Valore totale",'PVT REND CONSUMO'!$A$3,"ASL TERRITORIALE",$B119,"Assegnazione",$A119),0)</f>
        <v>0</v>
      </c>
      <c r="I119" s="201">
        <f>IFERROR($D119*+GETPIVOTDATA("Somma di Valore totale",'PVT REND CONSUMO'!$A$3,"ASL TERRITORIALE",$B119,"ATS RESIDENZA",I$1,"Assegnazione",$A119)/GETPIVOTDATA("Somma di Valore totale",'PVT REND CONSUMO'!$A$3,"ASL TERRITORIALE",$B119,"Assegnazione",$A119),0)</f>
        <v>0</v>
      </c>
      <c r="J119" s="201">
        <f>IFERROR($D119*+GETPIVOTDATA("Somma di Valore totale",'PVT REND CONSUMO'!$A$3,"ASL TERRITORIALE",$B119,"ATS RESIDENZA",J$1,"Assegnazione",$A119)/GETPIVOTDATA("Somma di Valore totale",'PVT REND CONSUMO'!$A$3,"ASL TERRITORIALE",$B119,"Assegnazione",$A119),0)</f>
        <v>0</v>
      </c>
      <c r="K119" s="201">
        <f>IFERROR($D119*+GETPIVOTDATA("Somma di Valore totale",'PVT REND CONSUMO'!$A$3,"ASL TERRITORIALE",$B119,"ATS RESIDENZA",K$1,"Assegnazione",$A119)/GETPIVOTDATA("Somma di Valore totale",'PVT REND CONSUMO'!$A$3,"ASL TERRITORIALE",$B119,"Assegnazione",$A119),0)</f>
        <v>0</v>
      </c>
      <c r="L119" s="201">
        <f>IFERROR($D119*+GETPIVOTDATA("Somma di Valore totale",'PVT REND CONSUMO'!$A$3,"ASL TERRITORIALE",$B119,"ATS RESIDENZA",L$1,"Assegnazione",$A119)/GETPIVOTDATA("Somma di Valore totale",'PVT REND CONSUMO'!$A$3,"ASL TERRITORIALE",$B119,"Assegnazione",$A119),0)</f>
        <v>0</v>
      </c>
      <c r="M119" s="220" t="e">
        <f t="shared" si="11"/>
        <v>#REF!</v>
      </c>
      <c r="N119" s="96">
        <f t="shared" si="16"/>
        <v>0</v>
      </c>
      <c r="O119" s="96">
        <f t="shared" si="17"/>
        <v>0</v>
      </c>
      <c r="P119" s="229" t="e">
        <f t="shared" si="18"/>
        <v>#REF!</v>
      </c>
      <c r="Q119" s="229">
        <f t="shared" si="15"/>
        <v>0</v>
      </c>
    </row>
    <row r="120" spans="1:17" x14ac:dyDescent="0.25">
      <c r="A120" s="108" t="s">
        <v>37</v>
      </c>
      <c r="B120" s="200" t="s">
        <v>10</v>
      </c>
      <c r="C120" s="203" t="s">
        <v>9</v>
      </c>
      <c r="D120" s="208" t="e">
        <f>+#REF!</f>
        <v>#REF!</v>
      </c>
      <c r="E120" s="201">
        <f>IFERROR($D120*+GETPIVOTDATA("Somma di Valore totale",'PVT REND CONSUMO'!$A$3,"ASL TERRITORIALE",$B120,"ATS RESIDENZA",E$1,"Assegnazione",$A120)/GETPIVOTDATA("Somma di Valore totale",'PVT REND CONSUMO'!$A$3,"ASL TERRITORIALE",$B120,"Assegnazione",$A120),0)</f>
        <v>0</v>
      </c>
      <c r="F120" s="201">
        <f>IFERROR($D120*+GETPIVOTDATA("Somma di Valore totale",'PVT REND CONSUMO'!$A$3,"ASL TERRITORIALE",$B120,"ATS RESIDENZA",F$1,"Assegnazione",$A120)/GETPIVOTDATA("Somma di Valore totale",'PVT REND CONSUMO'!$A$3,"ASL TERRITORIALE",$B120,"Assegnazione",$A120),0)</f>
        <v>0</v>
      </c>
      <c r="G120" s="201">
        <f>IFERROR($D120*+GETPIVOTDATA("Somma di Valore totale",'PVT REND CONSUMO'!$A$3,"ASL TERRITORIALE",$B120,"ATS RESIDENZA",G$1,"Assegnazione",$A120)/GETPIVOTDATA("Somma di Valore totale",'PVT REND CONSUMO'!$A$3,"ASL TERRITORIALE",$B120,"Assegnazione",$A120),0)</f>
        <v>0</v>
      </c>
      <c r="H120" s="201">
        <f>IFERROR($D120*+GETPIVOTDATA("Somma di Valore totale",'PVT REND CONSUMO'!$A$3,"ASL TERRITORIALE",$B120,"ATS RESIDENZA",H$1,"Assegnazione",$A120)/GETPIVOTDATA("Somma di Valore totale",'PVT REND CONSUMO'!$A$3,"ASL TERRITORIALE",$B120,"Assegnazione",$A120),0)</f>
        <v>0</v>
      </c>
      <c r="I120" s="201">
        <f>IFERROR($D120*+GETPIVOTDATA("Somma di Valore totale",'PVT REND CONSUMO'!$A$3,"ASL TERRITORIALE",$B120,"ATS RESIDENZA",I$1,"Assegnazione",$A120)/GETPIVOTDATA("Somma di Valore totale",'PVT REND CONSUMO'!$A$3,"ASL TERRITORIALE",$B120,"Assegnazione",$A120),0)</f>
        <v>0</v>
      </c>
      <c r="J120" s="201">
        <f>IFERROR($D120*+GETPIVOTDATA("Somma di Valore totale",'PVT REND CONSUMO'!$A$3,"ASL TERRITORIALE",$B120,"ATS RESIDENZA",J$1,"Assegnazione",$A120)/GETPIVOTDATA("Somma di Valore totale",'PVT REND CONSUMO'!$A$3,"ASL TERRITORIALE",$B120,"Assegnazione",$A120),0)</f>
        <v>0</v>
      </c>
      <c r="K120" s="201">
        <f>IFERROR($D120*+GETPIVOTDATA("Somma di Valore totale",'PVT REND CONSUMO'!$A$3,"ASL TERRITORIALE",$B120,"ATS RESIDENZA",K$1,"Assegnazione",$A120)/GETPIVOTDATA("Somma di Valore totale",'PVT REND CONSUMO'!$A$3,"ASL TERRITORIALE",$B120,"Assegnazione",$A120),0)</f>
        <v>0</v>
      </c>
      <c r="L120" s="201">
        <f>IFERROR($D120*+GETPIVOTDATA("Somma di Valore totale",'PVT REND CONSUMO'!$A$3,"ASL TERRITORIALE",$B120,"ATS RESIDENZA",L$1,"Assegnazione",$A120)/GETPIVOTDATA("Somma di Valore totale",'PVT REND CONSUMO'!$A$3,"ASL TERRITORIALE",$B120,"Assegnazione",$A120),0)</f>
        <v>0</v>
      </c>
      <c r="M120" s="220" t="e">
        <f t="shared" si="11"/>
        <v>#REF!</v>
      </c>
      <c r="N120" s="96">
        <f t="shared" si="16"/>
        <v>0</v>
      </c>
      <c r="O120" s="96">
        <f t="shared" si="17"/>
        <v>0</v>
      </c>
      <c r="P120" s="229" t="e">
        <f t="shared" si="18"/>
        <v>#REF!</v>
      </c>
      <c r="Q120" s="229">
        <f t="shared" si="15"/>
        <v>0</v>
      </c>
    </row>
    <row r="121" spans="1:17" x14ac:dyDescent="0.25">
      <c r="A121" s="108" t="s">
        <v>37</v>
      </c>
      <c r="B121" s="200" t="s">
        <v>8</v>
      </c>
      <c r="C121" s="203" t="s">
        <v>7</v>
      </c>
      <c r="D121" s="208" t="e">
        <f>+#REF!</f>
        <v>#REF!</v>
      </c>
      <c r="E121" s="201">
        <f>IFERROR($D121*+GETPIVOTDATA("Somma di Valore totale",'PVT REND CONSUMO'!$A$3,"ASL TERRITORIALE",$B121,"ATS RESIDENZA",E$1,"Assegnazione",$A121)/GETPIVOTDATA("Somma di Valore totale",'PVT REND CONSUMO'!$A$3,"ASL TERRITORIALE",$B121,"Assegnazione",$A121),0)</f>
        <v>0</v>
      </c>
      <c r="F121" s="201">
        <f>IFERROR($D121*+GETPIVOTDATA("Somma di Valore totale",'PVT REND CONSUMO'!$A$3,"ASL TERRITORIALE",$B121,"ATS RESIDENZA",F$1,"Assegnazione",$A121)/GETPIVOTDATA("Somma di Valore totale",'PVT REND CONSUMO'!$A$3,"ASL TERRITORIALE",$B121,"Assegnazione",$A121),0)</f>
        <v>0</v>
      </c>
      <c r="G121" s="201">
        <f>IFERROR($D121*+GETPIVOTDATA("Somma di Valore totale",'PVT REND CONSUMO'!$A$3,"ASL TERRITORIALE",$B121,"ATS RESIDENZA",G$1,"Assegnazione",$A121)/GETPIVOTDATA("Somma di Valore totale",'PVT REND CONSUMO'!$A$3,"ASL TERRITORIALE",$B121,"Assegnazione",$A121),0)</f>
        <v>0</v>
      </c>
      <c r="H121" s="201">
        <f>IFERROR($D121*+GETPIVOTDATA("Somma di Valore totale",'PVT REND CONSUMO'!$A$3,"ASL TERRITORIALE",$B121,"ATS RESIDENZA",H$1,"Assegnazione",$A121)/GETPIVOTDATA("Somma di Valore totale",'PVT REND CONSUMO'!$A$3,"ASL TERRITORIALE",$B121,"Assegnazione",$A121),0)</f>
        <v>0</v>
      </c>
      <c r="I121" s="201">
        <f>IFERROR($D121*+GETPIVOTDATA("Somma di Valore totale",'PVT REND CONSUMO'!$A$3,"ASL TERRITORIALE",$B121,"ATS RESIDENZA",I$1,"Assegnazione",$A121)/GETPIVOTDATA("Somma di Valore totale",'PVT REND CONSUMO'!$A$3,"ASL TERRITORIALE",$B121,"Assegnazione",$A121),0)</f>
        <v>0</v>
      </c>
      <c r="J121" s="201">
        <f>IFERROR($D121*+GETPIVOTDATA("Somma di Valore totale",'PVT REND CONSUMO'!$A$3,"ASL TERRITORIALE",$B121,"ATS RESIDENZA",J$1,"Assegnazione",$A121)/GETPIVOTDATA("Somma di Valore totale",'PVT REND CONSUMO'!$A$3,"ASL TERRITORIALE",$B121,"Assegnazione",$A121),0)</f>
        <v>0</v>
      </c>
      <c r="K121" s="201">
        <f>IFERROR($D121*+GETPIVOTDATA("Somma di Valore totale",'PVT REND CONSUMO'!$A$3,"ASL TERRITORIALE",$B121,"ATS RESIDENZA",K$1,"Assegnazione",$A121)/GETPIVOTDATA("Somma di Valore totale",'PVT REND CONSUMO'!$A$3,"ASL TERRITORIALE",$B121,"Assegnazione",$A121),0)</f>
        <v>0</v>
      </c>
      <c r="L121" s="201">
        <f>IFERROR($D121*+GETPIVOTDATA("Somma di Valore totale",'PVT REND CONSUMO'!$A$3,"ASL TERRITORIALE",$B121,"ATS RESIDENZA",L$1,"Assegnazione",$A121)/GETPIVOTDATA("Somma di Valore totale",'PVT REND CONSUMO'!$A$3,"ASL TERRITORIALE",$B121,"Assegnazione",$A121),0)</f>
        <v>0</v>
      </c>
      <c r="M121" s="220" t="e">
        <f t="shared" si="11"/>
        <v>#REF!</v>
      </c>
      <c r="N121" s="96">
        <f t="shared" si="16"/>
        <v>0</v>
      </c>
      <c r="O121" s="96">
        <f t="shared" si="17"/>
        <v>0</v>
      </c>
      <c r="P121" s="229" t="e">
        <f t="shared" si="18"/>
        <v>#REF!</v>
      </c>
      <c r="Q121" s="229">
        <f t="shared" si="15"/>
        <v>0</v>
      </c>
    </row>
    <row r="122" spans="1:17" ht="30" x14ac:dyDescent="0.25">
      <c r="A122" s="214" t="s">
        <v>34</v>
      </c>
      <c r="B122" s="210" t="s">
        <v>22</v>
      </c>
      <c r="C122" s="211" t="s">
        <v>21</v>
      </c>
      <c r="D122" s="208" t="e">
        <f>+#REF!</f>
        <v>#REF!</v>
      </c>
      <c r="E122" s="212">
        <f>IFERROR($D122*+GETPIVOTDATA("Somma di Valore totale",'PVT REND CONSUMO'!$A$3,"ASL TERRITORIALE",$B122,"ATS RESIDENZA",E$1,"Assegnazione",$A122)/GETPIVOTDATA("Somma di Valore totale",'PVT REND CONSUMO'!$A$3,"ASL TERRITORIALE",$B122,"Assegnazione",$A122),0)</f>
        <v>0</v>
      </c>
      <c r="F122" s="212">
        <f>IFERROR($D122*+GETPIVOTDATA("Somma di Valore totale",'PVT REND CONSUMO'!$A$3,"ASL TERRITORIALE",$B122,"ATS RESIDENZA",F$1,"Assegnazione",$A122)/GETPIVOTDATA("Somma di Valore totale",'PVT REND CONSUMO'!$A$3,"ASL TERRITORIALE",$B122,"Assegnazione",$A122),0)</f>
        <v>0</v>
      </c>
      <c r="G122" s="212">
        <f>IFERROR($D122*+GETPIVOTDATA("Somma di Valore totale",'PVT REND CONSUMO'!$A$3,"ASL TERRITORIALE",$B122,"ATS RESIDENZA",G$1,"Assegnazione",$A122)/GETPIVOTDATA("Somma di Valore totale",'PVT REND CONSUMO'!$A$3,"ASL TERRITORIALE",$B122,"Assegnazione",$A122),0)</f>
        <v>0</v>
      </c>
      <c r="H122" s="212">
        <f>IFERROR($D122*+GETPIVOTDATA("Somma di Valore totale",'PVT REND CONSUMO'!$A$3,"ASL TERRITORIALE",$B122,"ATS RESIDENZA",H$1,"Assegnazione",$A122)/GETPIVOTDATA("Somma di Valore totale",'PVT REND CONSUMO'!$A$3,"ASL TERRITORIALE",$B122,"Assegnazione",$A122),0)</f>
        <v>0</v>
      </c>
      <c r="I122" s="212">
        <f>IFERROR($D122*+GETPIVOTDATA("Somma di Valore totale",'PVT REND CONSUMO'!$A$3,"ASL TERRITORIALE",$B122,"ATS RESIDENZA",I$1,"Assegnazione",$A122)/GETPIVOTDATA("Somma di Valore totale",'PVT REND CONSUMO'!$A$3,"ASL TERRITORIALE",$B122,"Assegnazione",$A122),0)</f>
        <v>0</v>
      </c>
      <c r="J122" s="212">
        <f>IFERROR($D122*+GETPIVOTDATA("Somma di Valore totale",'PVT REND CONSUMO'!$A$3,"ASL TERRITORIALE",$B122,"ATS RESIDENZA",J$1,"Assegnazione",$A122)/GETPIVOTDATA("Somma di Valore totale",'PVT REND CONSUMO'!$A$3,"ASL TERRITORIALE",$B122,"Assegnazione",$A122),0)</f>
        <v>0</v>
      </c>
      <c r="K122" s="212">
        <f>IFERROR($D122*+GETPIVOTDATA("Somma di Valore totale",'PVT REND CONSUMO'!$A$3,"ASL TERRITORIALE",$B122,"ATS RESIDENZA",K$1,"Assegnazione",$A122)/GETPIVOTDATA("Somma di Valore totale",'PVT REND CONSUMO'!$A$3,"ASL TERRITORIALE",$B122,"Assegnazione",$A122),0)</f>
        <v>0</v>
      </c>
      <c r="L122" s="212">
        <f>IFERROR($D122*+GETPIVOTDATA("Somma di Valore totale",'PVT REND CONSUMO'!$A$3,"ASL TERRITORIALE",$B122,"ATS RESIDENZA",L$1,"Assegnazione",$A122)/GETPIVOTDATA("Somma di Valore totale",'PVT REND CONSUMO'!$A$3,"ASL TERRITORIALE",$B122,"Assegnazione",$A122),0)</f>
        <v>0</v>
      </c>
      <c r="M122" s="220" t="e">
        <f t="shared" ref="M122:M129" si="19">SUM(E122:L122)-D122</f>
        <v>#REF!</v>
      </c>
      <c r="N122" s="96">
        <f t="shared" si="16"/>
        <v>0</v>
      </c>
      <c r="O122" s="96">
        <f t="shared" si="17"/>
        <v>0</v>
      </c>
      <c r="P122" s="229" t="e">
        <f t="shared" si="18"/>
        <v>#REF!</v>
      </c>
      <c r="Q122" s="229">
        <f t="shared" si="15"/>
        <v>0</v>
      </c>
    </row>
    <row r="123" spans="1:17" ht="15.75" x14ac:dyDescent="0.25">
      <c r="A123" s="214" t="s">
        <v>34</v>
      </c>
      <c r="B123" s="210" t="s">
        <v>20</v>
      </c>
      <c r="C123" s="213" t="s">
        <v>19</v>
      </c>
      <c r="D123" s="208" t="e">
        <f>+#REF!</f>
        <v>#REF!</v>
      </c>
      <c r="E123" s="212">
        <f>IFERROR($D123*+GETPIVOTDATA("Somma di Valore totale",'PVT REND CONSUMO'!$A$3,"ASL TERRITORIALE",$B123,"ATS RESIDENZA",E$1,"Assegnazione",$A123)/GETPIVOTDATA("Somma di Valore totale",'PVT REND CONSUMO'!$A$3,"ASL TERRITORIALE",$B123,"Assegnazione",$A123),0)</f>
        <v>0</v>
      </c>
      <c r="F123" s="212">
        <f>IFERROR($D123*+GETPIVOTDATA("Somma di Valore totale",'PVT REND CONSUMO'!$A$3,"ASL TERRITORIALE",$B123,"ATS RESIDENZA",F$1,"Assegnazione",$A123)/GETPIVOTDATA("Somma di Valore totale",'PVT REND CONSUMO'!$A$3,"ASL TERRITORIALE",$B123,"Assegnazione",$A123),0)</f>
        <v>0</v>
      </c>
      <c r="G123" s="212">
        <f>IFERROR($D123*+GETPIVOTDATA("Somma di Valore totale",'PVT REND CONSUMO'!$A$3,"ASL TERRITORIALE",$B123,"ATS RESIDENZA",G$1,"Assegnazione",$A123)/GETPIVOTDATA("Somma di Valore totale",'PVT REND CONSUMO'!$A$3,"ASL TERRITORIALE",$B123,"Assegnazione",$A123),0)</f>
        <v>0</v>
      </c>
      <c r="H123" s="212">
        <f>IFERROR($D123*+GETPIVOTDATA("Somma di Valore totale",'PVT REND CONSUMO'!$A$3,"ASL TERRITORIALE",$B123,"ATS RESIDENZA",H$1,"Assegnazione",$A123)/GETPIVOTDATA("Somma di Valore totale",'PVT REND CONSUMO'!$A$3,"ASL TERRITORIALE",$B123,"Assegnazione",$A123),0)</f>
        <v>0</v>
      </c>
      <c r="I123" s="212">
        <f>IFERROR($D123*+GETPIVOTDATA("Somma di Valore totale",'PVT REND CONSUMO'!$A$3,"ASL TERRITORIALE",$B123,"ATS RESIDENZA",I$1,"Assegnazione",$A123)/GETPIVOTDATA("Somma di Valore totale",'PVT REND CONSUMO'!$A$3,"ASL TERRITORIALE",$B123,"Assegnazione",$A123),0)</f>
        <v>0</v>
      </c>
      <c r="J123" s="212">
        <f>IFERROR($D123*+GETPIVOTDATA("Somma di Valore totale",'PVT REND CONSUMO'!$A$3,"ASL TERRITORIALE",$B123,"ATS RESIDENZA",J$1,"Assegnazione",$A123)/GETPIVOTDATA("Somma di Valore totale",'PVT REND CONSUMO'!$A$3,"ASL TERRITORIALE",$B123,"Assegnazione",$A123),0)</f>
        <v>0</v>
      </c>
      <c r="K123" s="212">
        <f>IFERROR($D123*+GETPIVOTDATA("Somma di Valore totale",'PVT REND CONSUMO'!$A$3,"ASL TERRITORIALE",$B123,"ATS RESIDENZA",K$1,"Assegnazione",$A123)/GETPIVOTDATA("Somma di Valore totale",'PVT REND CONSUMO'!$A$3,"ASL TERRITORIALE",$B123,"Assegnazione",$A123),0)</f>
        <v>0</v>
      </c>
      <c r="L123" s="212">
        <f>IFERROR($D123*+GETPIVOTDATA("Somma di Valore totale",'PVT REND CONSUMO'!$A$3,"ASL TERRITORIALE",$B123,"ATS RESIDENZA",L$1,"Assegnazione",$A123)/GETPIVOTDATA("Somma di Valore totale",'PVT REND CONSUMO'!$A$3,"ASL TERRITORIALE",$B123,"Assegnazione",$A123),0)</f>
        <v>0</v>
      </c>
      <c r="M123" s="220" t="e">
        <f t="shared" si="19"/>
        <v>#REF!</v>
      </c>
      <c r="N123" s="96">
        <f t="shared" si="16"/>
        <v>0</v>
      </c>
      <c r="O123" s="96">
        <f t="shared" si="17"/>
        <v>0</v>
      </c>
      <c r="P123" s="229" t="e">
        <f t="shared" si="18"/>
        <v>#REF!</v>
      </c>
      <c r="Q123" s="229">
        <f t="shared" si="15"/>
        <v>0</v>
      </c>
    </row>
    <row r="124" spans="1:17" ht="15.75" x14ac:dyDescent="0.25">
      <c r="A124" s="214" t="s">
        <v>34</v>
      </c>
      <c r="B124" s="210" t="s">
        <v>18</v>
      </c>
      <c r="C124" s="213" t="s">
        <v>17</v>
      </c>
      <c r="D124" s="208" t="e">
        <f>+#REF!</f>
        <v>#REF!</v>
      </c>
      <c r="E124" s="212">
        <f>IFERROR($D124*+GETPIVOTDATA("Somma di Valore totale",'PVT REND CONSUMO'!$A$3,"ASL TERRITORIALE",$B124,"ATS RESIDENZA",E$1,"Assegnazione",$A124)/GETPIVOTDATA("Somma di Valore totale",'PVT REND CONSUMO'!$A$3,"ASL TERRITORIALE",$B124,"Assegnazione",$A124),0)</f>
        <v>0</v>
      </c>
      <c r="F124" s="212">
        <f>IFERROR($D124*+GETPIVOTDATA("Somma di Valore totale",'PVT REND CONSUMO'!$A$3,"ASL TERRITORIALE",$B124,"ATS RESIDENZA",F$1,"Assegnazione",$A124)/GETPIVOTDATA("Somma di Valore totale",'PVT REND CONSUMO'!$A$3,"ASL TERRITORIALE",$B124,"Assegnazione",$A124),0)</f>
        <v>0</v>
      </c>
      <c r="G124" s="212">
        <f>IFERROR($D124*+GETPIVOTDATA("Somma di Valore totale",'PVT REND CONSUMO'!$A$3,"ASL TERRITORIALE",$B124,"ATS RESIDENZA",G$1,"Assegnazione",$A124)/GETPIVOTDATA("Somma di Valore totale",'PVT REND CONSUMO'!$A$3,"ASL TERRITORIALE",$B124,"Assegnazione",$A124),0)</f>
        <v>0</v>
      </c>
      <c r="H124" s="212">
        <f>IFERROR($D124*+GETPIVOTDATA("Somma di Valore totale",'PVT REND CONSUMO'!$A$3,"ASL TERRITORIALE",$B124,"ATS RESIDENZA",H$1,"Assegnazione",$A124)/GETPIVOTDATA("Somma di Valore totale",'PVT REND CONSUMO'!$A$3,"ASL TERRITORIALE",$B124,"Assegnazione",$A124),0)</f>
        <v>0</v>
      </c>
      <c r="I124" s="212">
        <f>IFERROR($D124*+GETPIVOTDATA("Somma di Valore totale",'PVT REND CONSUMO'!$A$3,"ASL TERRITORIALE",$B124,"ATS RESIDENZA",I$1,"Assegnazione",$A124)/GETPIVOTDATA("Somma di Valore totale",'PVT REND CONSUMO'!$A$3,"ASL TERRITORIALE",$B124,"Assegnazione",$A124),0)</f>
        <v>0</v>
      </c>
      <c r="J124" s="212">
        <f>IFERROR($D124*+GETPIVOTDATA("Somma di Valore totale",'PVT REND CONSUMO'!$A$3,"ASL TERRITORIALE",$B124,"ATS RESIDENZA",J$1,"Assegnazione",$A124)/GETPIVOTDATA("Somma di Valore totale",'PVT REND CONSUMO'!$A$3,"ASL TERRITORIALE",$B124,"Assegnazione",$A124),0)</f>
        <v>0</v>
      </c>
      <c r="K124" s="212">
        <f>IFERROR($D124*+GETPIVOTDATA("Somma di Valore totale",'PVT REND CONSUMO'!$A$3,"ASL TERRITORIALE",$B124,"ATS RESIDENZA",K$1,"Assegnazione",$A124)/GETPIVOTDATA("Somma di Valore totale",'PVT REND CONSUMO'!$A$3,"ASL TERRITORIALE",$B124,"Assegnazione",$A124),0)</f>
        <v>0</v>
      </c>
      <c r="L124" s="212">
        <f>IFERROR($D124*+GETPIVOTDATA("Somma di Valore totale",'PVT REND CONSUMO'!$A$3,"ASL TERRITORIALE",$B124,"ATS RESIDENZA",L$1,"Assegnazione",$A124)/GETPIVOTDATA("Somma di Valore totale",'PVT REND CONSUMO'!$A$3,"ASL TERRITORIALE",$B124,"Assegnazione",$A124),0)</f>
        <v>0</v>
      </c>
      <c r="M124" s="220" t="e">
        <f t="shared" si="19"/>
        <v>#REF!</v>
      </c>
      <c r="N124" s="96">
        <f t="shared" si="16"/>
        <v>0</v>
      </c>
      <c r="O124" s="96">
        <f t="shared" si="17"/>
        <v>0</v>
      </c>
      <c r="P124" s="229" t="e">
        <f t="shared" si="18"/>
        <v>#REF!</v>
      </c>
      <c r="Q124" s="229">
        <f t="shared" si="15"/>
        <v>0</v>
      </c>
    </row>
    <row r="125" spans="1:17" ht="15.75" x14ac:dyDescent="0.25">
      <c r="A125" s="214" t="s">
        <v>34</v>
      </c>
      <c r="B125" s="210" t="s">
        <v>16</v>
      </c>
      <c r="C125" s="213" t="s">
        <v>15</v>
      </c>
      <c r="D125" s="208" t="e">
        <f>+#REF!</f>
        <v>#REF!</v>
      </c>
      <c r="E125" s="212">
        <f>IFERROR($D125*+GETPIVOTDATA("Somma di Valore totale",'PVT REND CONSUMO'!$A$3,"ASL TERRITORIALE",$B125,"ATS RESIDENZA",E$1,"Assegnazione",$A125)/GETPIVOTDATA("Somma di Valore totale",'PVT REND CONSUMO'!$A$3,"ASL TERRITORIALE",$B125,"Assegnazione",$A125),0)</f>
        <v>0</v>
      </c>
      <c r="F125" s="212">
        <f>IFERROR($D125*+GETPIVOTDATA("Somma di Valore totale",'PVT REND CONSUMO'!$A$3,"ASL TERRITORIALE",$B125,"ATS RESIDENZA",F$1,"Assegnazione",$A125)/GETPIVOTDATA("Somma di Valore totale",'PVT REND CONSUMO'!$A$3,"ASL TERRITORIALE",$B125,"Assegnazione",$A125),0)</f>
        <v>0</v>
      </c>
      <c r="G125" s="212">
        <f>IFERROR($D125*+GETPIVOTDATA("Somma di Valore totale",'PVT REND CONSUMO'!$A$3,"ASL TERRITORIALE",$B125,"ATS RESIDENZA",G$1,"Assegnazione",$A125)/GETPIVOTDATA("Somma di Valore totale",'PVT REND CONSUMO'!$A$3,"ASL TERRITORIALE",$B125,"Assegnazione",$A125),0)</f>
        <v>0</v>
      </c>
      <c r="H125" s="212">
        <f>IFERROR($D125*+GETPIVOTDATA("Somma di Valore totale",'PVT REND CONSUMO'!$A$3,"ASL TERRITORIALE",$B125,"ATS RESIDENZA",H$1,"Assegnazione",$A125)/GETPIVOTDATA("Somma di Valore totale",'PVT REND CONSUMO'!$A$3,"ASL TERRITORIALE",$B125,"Assegnazione",$A125),0)</f>
        <v>0</v>
      </c>
      <c r="I125" s="212">
        <f>IFERROR($D125*+GETPIVOTDATA("Somma di Valore totale",'PVT REND CONSUMO'!$A$3,"ASL TERRITORIALE",$B125,"ATS RESIDENZA",I$1,"Assegnazione",$A125)/GETPIVOTDATA("Somma di Valore totale",'PVT REND CONSUMO'!$A$3,"ASL TERRITORIALE",$B125,"Assegnazione",$A125),0)</f>
        <v>0</v>
      </c>
      <c r="J125" s="212">
        <f>IFERROR($D125*+GETPIVOTDATA("Somma di Valore totale",'PVT REND CONSUMO'!$A$3,"ASL TERRITORIALE",$B125,"ATS RESIDENZA",J$1,"Assegnazione",$A125)/GETPIVOTDATA("Somma di Valore totale",'PVT REND CONSUMO'!$A$3,"ASL TERRITORIALE",$B125,"Assegnazione",$A125),0)</f>
        <v>0</v>
      </c>
      <c r="K125" s="212">
        <f>IFERROR($D125*+GETPIVOTDATA("Somma di Valore totale",'PVT REND CONSUMO'!$A$3,"ASL TERRITORIALE",$B125,"ATS RESIDENZA",K$1,"Assegnazione",$A125)/GETPIVOTDATA("Somma di Valore totale",'PVT REND CONSUMO'!$A$3,"ASL TERRITORIALE",$B125,"Assegnazione",$A125),0)</f>
        <v>0</v>
      </c>
      <c r="L125" s="212">
        <f>IFERROR($D125*+GETPIVOTDATA("Somma di Valore totale",'PVT REND CONSUMO'!$A$3,"ASL TERRITORIALE",$B125,"ATS RESIDENZA",L$1,"Assegnazione",$A125)/GETPIVOTDATA("Somma di Valore totale",'PVT REND CONSUMO'!$A$3,"ASL TERRITORIALE",$B125,"Assegnazione",$A125),0)</f>
        <v>0</v>
      </c>
      <c r="M125" s="220" t="e">
        <f t="shared" si="19"/>
        <v>#REF!</v>
      </c>
      <c r="N125" s="96">
        <f t="shared" si="16"/>
        <v>0</v>
      </c>
      <c r="O125" s="96">
        <f t="shared" si="17"/>
        <v>0</v>
      </c>
      <c r="P125" s="229" t="e">
        <f t="shared" si="18"/>
        <v>#REF!</v>
      </c>
      <c r="Q125" s="229">
        <f t="shared" si="15"/>
        <v>0</v>
      </c>
    </row>
    <row r="126" spans="1:17" ht="15.75" x14ac:dyDescent="0.25">
      <c r="A126" s="214" t="s">
        <v>34</v>
      </c>
      <c r="B126" s="210" t="s">
        <v>14</v>
      </c>
      <c r="C126" s="213" t="s">
        <v>13</v>
      </c>
      <c r="D126" s="208" t="e">
        <f>+#REF!</f>
        <v>#REF!</v>
      </c>
      <c r="E126" s="212">
        <f>IFERROR($D126*+GETPIVOTDATA("Somma di Valore totale",'PVT REND CONSUMO'!$A$3,"ASL TERRITORIALE",$B126,"ATS RESIDENZA",E$1,"Assegnazione",$A126)/GETPIVOTDATA("Somma di Valore totale",'PVT REND CONSUMO'!$A$3,"ASL TERRITORIALE",$B126,"Assegnazione",$A126),0)</f>
        <v>0</v>
      </c>
      <c r="F126" s="212">
        <f>IFERROR($D126*+GETPIVOTDATA("Somma di Valore totale",'PVT REND CONSUMO'!$A$3,"ASL TERRITORIALE",$B126,"ATS RESIDENZA",F$1,"Assegnazione",$A126)/GETPIVOTDATA("Somma di Valore totale",'PVT REND CONSUMO'!$A$3,"ASL TERRITORIALE",$B126,"Assegnazione",$A126),0)</f>
        <v>0</v>
      </c>
      <c r="G126" s="212">
        <f>IFERROR($D126*+GETPIVOTDATA("Somma di Valore totale",'PVT REND CONSUMO'!$A$3,"ASL TERRITORIALE",$B126,"ATS RESIDENZA",G$1,"Assegnazione",$A126)/GETPIVOTDATA("Somma di Valore totale",'PVT REND CONSUMO'!$A$3,"ASL TERRITORIALE",$B126,"Assegnazione",$A126),0)</f>
        <v>0</v>
      </c>
      <c r="H126" s="212">
        <f>IFERROR($D126*+GETPIVOTDATA("Somma di Valore totale",'PVT REND CONSUMO'!$A$3,"ASL TERRITORIALE",$B126,"ATS RESIDENZA",H$1,"Assegnazione",$A126)/GETPIVOTDATA("Somma di Valore totale",'PVT REND CONSUMO'!$A$3,"ASL TERRITORIALE",$B126,"Assegnazione",$A126),0)</f>
        <v>0</v>
      </c>
      <c r="I126" s="212">
        <f>IFERROR($D126*+GETPIVOTDATA("Somma di Valore totale",'PVT REND CONSUMO'!$A$3,"ASL TERRITORIALE",$B126,"ATS RESIDENZA",I$1,"Assegnazione",$A126)/GETPIVOTDATA("Somma di Valore totale",'PVT REND CONSUMO'!$A$3,"ASL TERRITORIALE",$B126,"Assegnazione",$A126),0)</f>
        <v>0</v>
      </c>
      <c r="J126" s="212">
        <f>IFERROR($D126*+GETPIVOTDATA("Somma di Valore totale",'PVT REND CONSUMO'!$A$3,"ASL TERRITORIALE",$B126,"ATS RESIDENZA",J$1,"Assegnazione",$A126)/GETPIVOTDATA("Somma di Valore totale",'PVT REND CONSUMO'!$A$3,"ASL TERRITORIALE",$B126,"Assegnazione",$A126),0)</f>
        <v>0</v>
      </c>
      <c r="K126" s="212">
        <f>IFERROR($D126*+GETPIVOTDATA("Somma di Valore totale",'PVT REND CONSUMO'!$A$3,"ASL TERRITORIALE",$B126,"ATS RESIDENZA",K$1,"Assegnazione",$A126)/GETPIVOTDATA("Somma di Valore totale",'PVT REND CONSUMO'!$A$3,"ASL TERRITORIALE",$B126,"Assegnazione",$A126),0)</f>
        <v>0</v>
      </c>
      <c r="L126" s="212">
        <f>IFERROR($D126*+GETPIVOTDATA("Somma di Valore totale",'PVT REND CONSUMO'!$A$3,"ASL TERRITORIALE",$B126,"ATS RESIDENZA",L$1,"Assegnazione",$A126)/GETPIVOTDATA("Somma di Valore totale",'PVT REND CONSUMO'!$A$3,"ASL TERRITORIALE",$B126,"Assegnazione",$A126),0)</f>
        <v>0</v>
      </c>
      <c r="M126" s="220" t="e">
        <f t="shared" si="19"/>
        <v>#REF!</v>
      </c>
      <c r="N126" s="96">
        <f t="shared" si="16"/>
        <v>0</v>
      </c>
      <c r="O126" s="96">
        <f t="shared" si="17"/>
        <v>0</v>
      </c>
      <c r="P126" s="229" t="e">
        <f t="shared" si="18"/>
        <v>#REF!</v>
      </c>
      <c r="Q126" s="229">
        <f t="shared" si="15"/>
        <v>0</v>
      </c>
    </row>
    <row r="127" spans="1:17" ht="15.75" x14ac:dyDescent="0.25">
      <c r="A127" s="214" t="s">
        <v>34</v>
      </c>
      <c r="B127" s="210" t="s">
        <v>12</v>
      </c>
      <c r="C127" s="213" t="s">
        <v>11</v>
      </c>
      <c r="D127" s="208" t="e">
        <f>+#REF!</f>
        <v>#REF!</v>
      </c>
      <c r="E127" s="212">
        <f>IFERROR($D127*+GETPIVOTDATA("Somma di Valore totale",'PVT REND CONSUMO'!$A$3,"ASL TERRITORIALE",$B127,"ATS RESIDENZA",E$1,"Assegnazione",$A127)/GETPIVOTDATA("Somma di Valore totale",'PVT REND CONSUMO'!$A$3,"ASL TERRITORIALE",$B127,"Assegnazione",$A127),0)</f>
        <v>0</v>
      </c>
      <c r="F127" s="212">
        <f>IFERROR($D127*+GETPIVOTDATA("Somma di Valore totale",'PVT REND CONSUMO'!$A$3,"ASL TERRITORIALE",$B127,"ATS RESIDENZA",F$1,"Assegnazione",$A127)/GETPIVOTDATA("Somma di Valore totale",'PVT REND CONSUMO'!$A$3,"ASL TERRITORIALE",$B127,"Assegnazione",$A127),0)</f>
        <v>0</v>
      </c>
      <c r="G127" s="212">
        <f>IFERROR($D127*+GETPIVOTDATA("Somma di Valore totale",'PVT REND CONSUMO'!$A$3,"ASL TERRITORIALE",$B127,"ATS RESIDENZA",G$1,"Assegnazione",$A127)/GETPIVOTDATA("Somma di Valore totale",'PVT REND CONSUMO'!$A$3,"ASL TERRITORIALE",$B127,"Assegnazione",$A127),0)</f>
        <v>0</v>
      </c>
      <c r="H127" s="212">
        <f>IFERROR($D127*+GETPIVOTDATA("Somma di Valore totale",'PVT REND CONSUMO'!$A$3,"ASL TERRITORIALE",$B127,"ATS RESIDENZA",H$1,"Assegnazione",$A127)/GETPIVOTDATA("Somma di Valore totale",'PVT REND CONSUMO'!$A$3,"ASL TERRITORIALE",$B127,"Assegnazione",$A127),0)</f>
        <v>0</v>
      </c>
      <c r="I127" s="212">
        <f>IFERROR($D127*+GETPIVOTDATA("Somma di Valore totale",'PVT REND CONSUMO'!$A$3,"ASL TERRITORIALE",$B127,"ATS RESIDENZA",I$1,"Assegnazione",$A127)/GETPIVOTDATA("Somma di Valore totale",'PVT REND CONSUMO'!$A$3,"ASL TERRITORIALE",$B127,"Assegnazione",$A127),0)</f>
        <v>0</v>
      </c>
      <c r="J127" s="212">
        <f>IFERROR($D127*+GETPIVOTDATA("Somma di Valore totale",'PVT REND CONSUMO'!$A$3,"ASL TERRITORIALE",$B127,"ATS RESIDENZA",J$1,"Assegnazione",$A127)/GETPIVOTDATA("Somma di Valore totale",'PVT REND CONSUMO'!$A$3,"ASL TERRITORIALE",$B127,"Assegnazione",$A127),0)</f>
        <v>0</v>
      </c>
      <c r="K127" s="212">
        <f>IFERROR($D127*+GETPIVOTDATA("Somma di Valore totale",'PVT REND CONSUMO'!$A$3,"ASL TERRITORIALE",$B127,"ATS RESIDENZA",K$1,"Assegnazione",$A127)/GETPIVOTDATA("Somma di Valore totale",'PVT REND CONSUMO'!$A$3,"ASL TERRITORIALE",$B127,"Assegnazione",$A127),0)</f>
        <v>0</v>
      </c>
      <c r="L127" s="212">
        <f>IFERROR($D127*+GETPIVOTDATA("Somma di Valore totale",'PVT REND CONSUMO'!$A$3,"ASL TERRITORIALE",$B127,"ATS RESIDENZA",L$1,"Assegnazione",$A127)/GETPIVOTDATA("Somma di Valore totale",'PVT REND CONSUMO'!$A$3,"ASL TERRITORIALE",$B127,"Assegnazione",$A127),0)</f>
        <v>0</v>
      </c>
      <c r="M127" s="220" t="e">
        <f t="shared" si="19"/>
        <v>#REF!</v>
      </c>
      <c r="N127" s="96">
        <f t="shared" si="16"/>
        <v>0</v>
      </c>
      <c r="O127" s="96">
        <f t="shared" si="17"/>
        <v>0</v>
      </c>
      <c r="P127" s="229" t="e">
        <f t="shared" si="18"/>
        <v>#REF!</v>
      </c>
      <c r="Q127" s="229">
        <f t="shared" si="15"/>
        <v>0</v>
      </c>
    </row>
    <row r="128" spans="1:17" ht="15.75" x14ac:dyDescent="0.25">
      <c r="A128" s="214" t="s">
        <v>34</v>
      </c>
      <c r="B128" s="210" t="s">
        <v>10</v>
      </c>
      <c r="C128" s="213" t="s">
        <v>9</v>
      </c>
      <c r="D128" s="208" t="e">
        <f>+#REF!</f>
        <v>#REF!</v>
      </c>
      <c r="E128" s="212">
        <f>IFERROR($D128*+GETPIVOTDATA("Somma di Valore totale",'PVT REND CONSUMO'!$A$3,"ASL TERRITORIALE",$B128,"ATS RESIDENZA",E$1,"Assegnazione",$A128)/GETPIVOTDATA("Somma di Valore totale",'PVT REND CONSUMO'!$A$3,"ASL TERRITORIALE",$B128,"Assegnazione",$A128),0)</f>
        <v>0</v>
      </c>
      <c r="F128" s="212">
        <f>IFERROR($D128*+GETPIVOTDATA("Somma di Valore totale",'PVT REND CONSUMO'!$A$3,"ASL TERRITORIALE",$B128,"ATS RESIDENZA",F$1,"Assegnazione",$A128)/GETPIVOTDATA("Somma di Valore totale",'PVT REND CONSUMO'!$A$3,"ASL TERRITORIALE",$B128,"Assegnazione",$A128),0)</f>
        <v>0</v>
      </c>
      <c r="G128" s="212">
        <f>IFERROR($D128*+GETPIVOTDATA("Somma di Valore totale",'PVT REND CONSUMO'!$A$3,"ASL TERRITORIALE",$B128,"ATS RESIDENZA",G$1,"Assegnazione",$A128)/GETPIVOTDATA("Somma di Valore totale",'PVT REND CONSUMO'!$A$3,"ASL TERRITORIALE",$B128,"Assegnazione",$A128),0)</f>
        <v>0</v>
      </c>
      <c r="H128" s="212">
        <f>IFERROR($D128*+GETPIVOTDATA("Somma di Valore totale",'PVT REND CONSUMO'!$A$3,"ASL TERRITORIALE",$B128,"ATS RESIDENZA",H$1,"Assegnazione",$A128)/GETPIVOTDATA("Somma di Valore totale",'PVT REND CONSUMO'!$A$3,"ASL TERRITORIALE",$B128,"Assegnazione",$A128),0)</f>
        <v>0</v>
      </c>
      <c r="I128" s="212">
        <f>IFERROR($D128*+GETPIVOTDATA("Somma di Valore totale",'PVT REND CONSUMO'!$A$3,"ASL TERRITORIALE",$B128,"ATS RESIDENZA",I$1,"Assegnazione",$A128)/GETPIVOTDATA("Somma di Valore totale",'PVT REND CONSUMO'!$A$3,"ASL TERRITORIALE",$B128,"Assegnazione",$A128),0)</f>
        <v>0</v>
      </c>
      <c r="J128" s="212">
        <f>IFERROR($D128*+GETPIVOTDATA("Somma di Valore totale",'PVT REND CONSUMO'!$A$3,"ASL TERRITORIALE",$B128,"ATS RESIDENZA",J$1,"Assegnazione",$A128)/GETPIVOTDATA("Somma di Valore totale",'PVT REND CONSUMO'!$A$3,"ASL TERRITORIALE",$B128,"Assegnazione",$A128),0)</f>
        <v>0</v>
      </c>
      <c r="K128" s="212">
        <f>IFERROR($D128*+GETPIVOTDATA("Somma di Valore totale",'PVT REND CONSUMO'!$A$3,"ASL TERRITORIALE",$B128,"ATS RESIDENZA",K$1,"Assegnazione",$A128)/GETPIVOTDATA("Somma di Valore totale",'PVT REND CONSUMO'!$A$3,"ASL TERRITORIALE",$B128,"Assegnazione",$A128),0)</f>
        <v>0</v>
      </c>
      <c r="L128" s="212">
        <f>IFERROR($D128*+GETPIVOTDATA("Somma di Valore totale",'PVT REND CONSUMO'!$A$3,"ASL TERRITORIALE",$B128,"ATS RESIDENZA",L$1,"Assegnazione",$A128)/GETPIVOTDATA("Somma di Valore totale",'PVT REND CONSUMO'!$A$3,"ASL TERRITORIALE",$B128,"Assegnazione",$A128),0)</f>
        <v>0</v>
      </c>
      <c r="M128" s="220" t="e">
        <f t="shared" si="19"/>
        <v>#REF!</v>
      </c>
      <c r="N128" s="96">
        <f t="shared" si="16"/>
        <v>0</v>
      </c>
      <c r="O128" s="96">
        <f t="shared" si="17"/>
        <v>0</v>
      </c>
      <c r="P128" s="229" t="e">
        <f t="shared" si="18"/>
        <v>#REF!</v>
      </c>
      <c r="Q128" s="229">
        <f t="shared" si="15"/>
        <v>0</v>
      </c>
    </row>
    <row r="129" spans="1:17" ht="15.75" x14ac:dyDescent="0.25">
      <c r="A129" s="214" t="s">
        <v>34</v>
      </c>
      <c r="B129" s="210" t="s">
        <v>8</v>
      </c>
      <c r="C129" s="213" t="s">
        <v>7</v>
      </c>
      <c r="D129" s="208" t="e">
        <f>+#REF!</f>
        <v>#REF!</v>
      </c>
      <c r="E129" s="212">
        <f>IFERROR($D129*+GETPIVOTDATA("Somma di Valore totale",'PVT REND CONSUMO'!$A$3,"ASL TERRITORIALE",$B129,"ATS RESIDENZA",E$1,"Assegnazione",$A129)/GETPIVOTDATA("Somma di Valore totale",'PVT REND CONSUMO'!$A$3,"ASL TERRITORIALE",$B129,"Assegnazione",$A129),0)</f>
        <v>0</v>
      </c>
      <c r="F129" s="212">
        <f>IFERROR($D129*+GETPIVOTDATA("Somma di Valore totale",'PVT REND CONSUMO'!$A$3,"ASL TERRITORIALE",$B129,"ATS RESIDENZA",F$1,"Assegnazione",$A129)/GETPIVOTDATA("Somma di Valore totale",'PVT REND CONSUMO'!$A$3,"ASL TERRITORIALE",$B129,"Assegnazione",$A129),0)</f>
        <v>0</v>
      </c>
      <c r="G129" s="212">
        <f>IFERROR($D129*+GETPIVOTDATA("Somma di Valore totale",'PVT REND CONSUMO'!$A$3,"ASL TERRITORIALE",$B129,"ATS RESIDENZA",G$1,"Assegnazione",$A129)/GETPIVOTDATA("Somma di Valore totale",'PVT REND CONSUMO'!$A$3,"ASL TERRITORIALE",$B129,"Assegnazione",$A129),0)</f>
        <v>0</v>
      </c>
      <c r="H129" s="212">
        <f>IFERROR($D129*+GETPIVOTDATA("Somma di Valore totale",'PVT REND CONSUMO'!$A$3,"ASL TERRITORIALE",$B129,"ATS RESIDENZA",H$1,"Assegnazione",$A129)/GETPIVOTDATA("Somma di Valore totale",'PVT REND CONSUMO'!$A$3,"ASL TERRITORIALE",$B129,"Assegnazione",$A129),0)</f>
        <v>0</v>
      </c>
      <c r="I129" s="212">
        <f>IFERROR($D129*+GETPIVOTDATA("Somma di Valore totale",'PVT REND CONSUMO'!$A$3,"ASL TERRITORIALE",$B129,"ATS RESIDENZA",I$1,"Assegnazione",$A129)/GETPIVOTDATA("Somma di Valore totale",'PVT REND CONSUMO'!$A$3,"ASL TERRITORIALE",$B129,"Assegnazione",$A129),0)</f>
        <v>0</v>
      </c>
      <c r="J129" s="212">
        <f>IFERROR($D129*+GETPIVOTDATA("Somma di Valore totale",'PVT REND CONSUMO'!$A$3,"ASL TERRITORIALE",$B129,"ATS RESIDENZA",J$1,"Assegnazione",$A129)/GETPIVOTDATA("Somma di Valore totale",'PVT REND CONSUMO'!$A$3,"ASL TERRITORIALE",$B129,"Assegnazione",$A129),0)</f>
        <v>0</v>
      </c>
      <c r="K129" s="212">
        <f>IFERROR($D129*+GETPIVOTDATA("Somma di Valore totale",'PVT REND CONSUMO'!$A$3,"ASL TERRITORIALE",$B129,"ATS RESIDENZA",K$1,"Assegnazione",$A129)/GETPIVOTDATA("Somma di Valore totale",'PVT REND CONSUMO'!$A$3,"ASL TERRITORIALE",$B129,"Assegnazione",$A129),0)</f>
        <v>0</v>
      </c>
      <c r="L129" s="212">
        <f>IFERROR($D129*+GETPIVOTDATA("Somma di Valore totale",'PVT REND CONSUMO'!$A$3,"ASL TERRITORIALE",$B129,"ATS RESIDENZA",L$1,"Assegnazione",$A129)/GETPIVOTDATA("Somma di Valore totale",'PVT REND CONSUMO'!$A$3,"ASL TERRITORIALE",$B129,"Assegnazione",$A129),0)</f>
        <v>0</v>
      </c>
      <c r="M129" s="220" t="e">
        <f t="shared" si="19"/>
        <v>#REF!</v>
      </c>
      <c r="N129" s="96">
        <f t="shared" si="16"/>
        <v>0</v>
      </c>
      <c r="O129" s="96">
        <f t="shared" si="17"/>
        <v>0</v>
      </c>
      <c r="P129" s="229" t="e">
        <f t="shared" si="18"/>
        <v>#REF!</v>
      </c>
      <c r="Q129" s="229">
        <f t="shared" si="15"/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5370ADB4BD74FBD8950B2AE58E116" ma:contentTypeVersion="11" ma:contentTypeDescription="Creare un nuovo documento." ma:contentTypeScope="" ma:versionID="b3780e61b3ceb20cb13981b32d02413e">
  <xsd:schema xmlns:xsd="http://www.w3.org/2001/XMLSchema" xmlns:xs="http://www.w3.org/2001/XMLSchema" xmlns:p="http://schemas.microsoft.com/office/2006/metadata/properties" xmlns:ns2="1417a50c-808b-41e5-b0cc-d01412f54869" xmlns:ns3="a132f300-9add-4207-89e3-3112703f036a" targetNamespace="http://schemas.microsoft.com/office/2006/metadata/properties" ma:root="true" ma:fieldsID="74637c58c70cbb6a589f4876b110d7d4" ns2:_="" ns3:_="">
    <xsd:import namespace="1417a50c-808b-41e5-b0cc-d01412f54869"/>
    <xsd:import namespace="a132f300-9add-4207-89e3-3112703f0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7a50c-808b-41e5-b0cc-d01412f548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89d38da7-eff4-4c22-a49c-c284e93df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2f300-9add-4207-89e3-3112703f03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adac1d-de4e-42ed-9fbd-d1417df7f5f9}" ma:internalName="TaxCatchAll" ma:showField="CatchAllData" ma:web="a132f300-9add-4207-89e3-3112703f0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DAC94-0B9B-4BC3-B8DD-A68F6DDF7FD8}"/>
</file>

<file path=customXml/itemProps2.xml><?xml version="1.0" encoding="utf-8"?>
<ds:datastoreItem xmlns:ds="http://schemas.openxmlformats.org/officeDocument/2006/customXml" ds:itemID="{F3D82422-2603-4A0A-874D-E4BDC79FBE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7</vt:i4>
      </vt:variant>
    </vt:vector>
  </HeadingPairs>
  <TitlesOfParts>
    <vt:vector size="24" baseType="lpstr">
      <vt:lpstr>CHECK</vt:lpstr>
      <vt:lpstr>Socio sanitario ATS</vt:lpstr>
      <vt:lpstr>IC_ADI </vt:lpstr>
      <vt:lpstr>IC_CURE PALLIATIVE</vt:lpstr>
      <vt:lpstr>IC_RSA</vt:lpstr>
      <vt:lpstr>PVT REND CONSUMO INTERCOMPANY</vt:lpstr>
      <vt:lpstr>Rendicontazione per consumo</vt:lpstr>
      <vt:lpstr>PVT REND CONSUMO</vt:lpstr>
      <vt:lpstr>Appoggio Consumo</vt:lpstr>
      <vt:lpstr>PVT Appoggio Consumo</vt:lpstr>
      <vt:lpstr>PVT crediti debiti</vt:lpstr>
      <vt:lpstr>ASSEGNAZ_PER_FONTI_FIN_assest22</vt:lpstr>
      <vt:lpstr>integrazioni_bpe_23</vt:lpstr>
      <vt:lpstr>residui&amp;misure&amp;speriment</vt:lpstr>
      <vt:lpstr>nuclei</vt:lpstr>
      <vt:lpstr>CW_asst</vt:lpstr>
      <vt:lpstr>trascinamenti_22</vt:lpstr>
      <vt:lpstr>ASSEGNAZ_PER_FONTI_FIN_assest22!Area_stampa</vt:lpstr>
      <vt:lpstr>integrazioni_bpe_23!Area_stampa</vt:lpstr>
      <vt:lpstr>'residui&amp;misure&amp;speriment'!Area_stampa</vt:lpstr>
      <vt:lpstr>'Socio sanitario ATS'!Area_stampa</vt:lpstr>
      <vt:lpstr>ASSEGNAZ_PER_FONTI_FIN_assest22!Titoli_stampa</vt:lpstr>
      <vt:lpstr>integrazioni_bpe_23!Titoli_stampa</vt:lpstr>
      <vt:lpstr>'Socio sanitario ATS'!Titoli_stampa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Pelliccia</dc:creator>
  <cp:lastModifiedBy>Lussana Anna</cp:lastModifiedBy>
  <cp:lastPrinted>2023-02-03T11:46:39Z</cp:lastPrinted>
  <dcterms:created xsi:type="dcterms:W3CDTF">2022-12-27T16:00:33Z</dcterms:created>
  <dcterms:modified xsi:type="dcterms:W3CDTF">2023-03-08T11:16:05Z</dcterms:modified>
</cp:coreProperties>
</file>